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comments7.xml" ContentType="application/vnd.openxmlformats-officedocument.spreadsheetml.comments+xml"/>
  <Override PartName="/xl/drawings/drawing11.xml" ContentType="application/vnd.openxmlformats-officedocument.drawing+xml"/>
  <Override PartName="/xl/comments8.xml" ContentType="application/vnd.openxmlformats-officedocument.spreadsheetml.comments+xml"/>
  <Override PartName="/xl/drawings/drawing12.xml" ContentType="application/vnd.openxmlformats-officedocument.drawing+xml"/>
  <Override PartName="/xl/comments9.xml" ContentType="application/vnd.openxmlformats-officedocument.spreadsheetml.comments+xml"/>
  <Override PartName="/xl/drawings/drawing13.xml" ContentType="application/vnd.openxmlformats-officedocument.drawing+xml"/>
  <Override PartName="/xl/comments10.xml" ContentType="application/vnd.openxmlformats-officedocument.spreadsheetml.comments+xml"/>
  <Override PartName="/xl/drawings/drawing14.xml" ContentType="application/vnd.openxmlformats-officedocument.drawing+xml"/>
  <Override PartName="/xl/comments11.xml" ContentType="application/vnd.openxmlformats-officedocument.spreadsheetml.comments+xml"/>
  <Override PartName="/xl/drawings/drawing15.xml" ContentType="application/vnd.openxmlformats-officedocument.drawing+xml"/>
  <Override PartName="/xl/comments12.xml" ContentType="application/vnd.openxmlformats-officedocument.spreadsheetml.comments+xml"/>
  <Override PartName="/xl/drawings/drawing16.xml" ContentType="application/vnd.openxmlformats-officedocument.drawing+xml"/>
  <Override PartName="/xl/comments13.xml" ContentType="application/vnd.openxmlformats-officedocument.spreadsheetml.comments+xml"/>
  <Override PartName="/xl/drawings/drawing17.xml" ContentType="application/vnd.openxmlformats-officedocument.drawing+xml"/>
  <Override PartName="/xl/comments14.xml" ContentType="application/vnd.openxmlformats-officedocument.spreadsheetml.comments+xml"/>
  <Override PartName="/xl/drawings/drawing18.xml" ContentType="application/vnd.openxmlformats-officedocument.drawing+xml"/>
  <Override PartName="/xl/comments15.xml" ContentType="application/vnd.openxmlformats-officedocument.spreadsheetml.comments+xml"/>
  <Override PartName="/xl/drawings/drawing19.xml" ContentType="application/vnd.openxmlformats-officedocument.drawing+xml"/>
  <Override PartName="/xl/comments16.xml" ContentType="application/vnd.openxmlformats-officedocument.spreadsheetml.comments+xml"/>
  <Override PartName="/xl/drawings/drawing20.xml" ContentType="application/vnd.openxmlformats-officedocument.drawing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OGELIO\transparencia\"/>
    </mc:Choice>
  </mc:AlternateContent>
  <bookViews>
    <workbookView xWindow="0" yWindow="480" windowWidth="15195" windowHeight="3810" tabRatio="893" firstSheet="2" activeTab="2"/>
  </bookViews>
  <sheets>
    <sheet name="ACTUALIZACIONES" sheetId="29" state="hidden" r:id="rId1"/>
    <sheet name="P INGRESOS" sheetId="37" state="hidden" r:id="rId2"/>
    <sheet name="P EGRESOS CONCENTRADO" sheetId="18" r:id="rId3"/>
    <sheet name="CONCENTRADO REAL" sheetId="35" state="hidden" r:id="rId4"/>
    <sheet name="PRES. TOTAL CALENARIZADA 2013" sheetId="13" state="hidden" r:id="rId5"/>
    <sheet name="Presupuestacion estatal" sheetId="7" state="hidden" r:id="rId6"/>
    <sheet name="Presupuestacion federal" sheetId="12" state="hidden" r:id="rId7"/>
    <sheet name="Ingresos Propios" sheetId="15" state="hidden" r:id="rId8"/>
    <sheet name="remanentes 2012" sheetId="16" state="hidden" r:id="rId9"/>
    <sheet name="COECYTJAL" sheetId="33" state="hidden" r:id="rId10"/>
    <sheet name="ELECTROMECANICA" sheetId="41" r:id="rId11"/>
    <sheet name="ALIMENTARIAS" sheetId="42" r:id="rId12"/>
    <sheet name="INOVACIÓN AGRICOLA SUSTENTABLE" sheetId="43" r:id="rId13"/>
    <sheet name="ADMINISTRACION" sheetId="49" r:id="rId14"/>
    <sheet name="VINCULACIÓN" sheetId="19" r:id="rId15"/>
    <sheet name="DESARROLLO ACADEMICO-CEIN" sheetId="45" r:id="rId16"/>
    <sheet name="SERVICIOS ESCOLARES" sheetId="40" r:id="rId17"/>
    <sheet name="PLANEACION" sheetId="39" r:id="rId18"/>
    <sheet name="FINANZAS" sheetId="46" r:id="rId19"/>
    <sheet name="CALIDAD" sheetId="47" r:id="rId20"/>
    <sheet name="RECURSOS" sheetId="48" r:id="rId21"/>
    <sheet name="TABLITA DE HORAS" sheetId="50" state="hidden" r:id="rId22"/>
    <sheet name="MODIFICACIONES  NOVIEMBRE" sheetId="51" r:id="rId23"/>
  </sheets>
  <definedNames>
    <definedName name="_xlnm.Print_Area" localSheetId="13">ADMINISTRACION!$A$1:$I$267</definedName>
    <definedName name="_xlnm.Print_Area" localSheetId="11">ALIMENTARIAS!$A$1:$I$267</definedName>
    <definedName name="_xlnm.Print_Area" localSheetId="19">CALIDAD!$A$1:$I$267</definedName>
    <definedName name="_xlnm.Print_Area" localSheetId="9">COECYTJAL!$A$1:$Q$125</definedName>
    <definedName name="_xlnm.Print_Area" localSheetId="3">'CONCENTRADO REAL'!$A$1:$K$112</definedName>
    <definedName name="_xlnm.Print_Area" localSheetId="15">'DESARROLLO ACADEMICO-CEIN'!$A$1:$J$267</definedName>
    <definedName name="_xlnm.Print_Area" localSheetId="10">ELECTROMECANICA!$A$1:$I$267</definedName>
    <definedName name="_xlnm.Print_Area" localSheetId="18">FINANZAS!$A$1:$I$267</definedName>
    <definedName name="_xlnm.Print_Area" localSheetId="7">'Ingresos Propios'!$A$1:$Q$125</definedName>
    <definedName name="_xlnm.Print_Area" localSheetId="12">'INOVACIÓN AGRICOLA SUSTENTABLE'!$A$1:$I$267</definedName>
    <definedName name="_xlnm.Print_Area" localSheetId="22">'MODIFICACIONES  NOVIEMBRE'!$A$1:$F$59</definedName>
    <definedName name="_xlnm.Print_Area" localSheetId="2">'P EGRESOS CONCENTRADO'!$A$1:$J$267</definedName>
    <definedName name="_xlnm.Print_Area" localSheetId="1">'P INGRESOS'!$A$1:$F$25</definedName>
    <definedName name="_xlnm.Print_Area" localSheetId="17">PLANEACION!$A$1:$J$267</definedName>
    <definedName name="_xlnm.Print_Area" localSheetId="4">'PRES. TOTAL CALENARIZADA 2013'!$A$1:$Q$130</definedName>
    <definedName name="_xlnm.Print_Area" localSheetId="5">'Presupuestacion estatal'!$A$1:$Q$129</definedName>
    <definedName name="_xlnm.Print_Area" localSheetId="6">'Presupuestacion federal'!$A$1:$R$128</definedName>
    <definedName name="_xlnm.Print_Area" localSheetId="20">RECURSOS!$A$1:$I$267</definedName>
    <definedName name="_xlnm.Print_Area" localSheetId="8">'remanentes 2012'!$A$1:$Q$125</definedName>
    <definedName name="_xlnm.Print_Area" localSheetId="16">'SERVICIOS ESCOLARES'!$A$1:$I$267</definedName>
    <definedName name="_xlnm.Print_Area" localSheetId="14">VINCULACIÓN!$A$1:$I$267</definedName>
    <definedName name="ASD" localSheetId="13">#REF!</definedName>
    <definedName name="ASD" localSheetId="19">#REF!</definedName>
    <definedName name="ASD" localSheetId="18">#REF!</definedName>
    <definedName name="ASD" localSheetId="20">#REF!</definedName>
    <definedName name="ASD">#REF!</definedName>
    <definedName name="ASDFASDFASDF" localSheetId="13">#REF!</definedName>
    <definedName name="ASDFASDFASDF" localSheetId="19">#REF!</definedName>
    <definedName name="ASDFASDFASDF" localSheetId="20">#REF!</definedName>
    <definedName name="ASDFASDFASDF">#REF!</definedName>
    <definedName name="asdfsfsgertww2" localSheetId="13">#REF!</definedName>
    <definedName name="asdfsfsgertww2" localSheetId="20">#REF!</definedName>
    <definedName name="asdfsfsgertww2">#REF!</definedName>
    <definedName name="_xlnm.Database" localSheetId="13">#REF!</definedName>
    <definedName name="_xlnm.Database" localSheetId="11">#REF!</definedName>
    <definedName name="_xlnm.Database" localSheetId="19">#REF!</definedName>
    <definedName name="_xlnm.Database" localSheetId="9">#REF!</definedName>
    <definedName name="_xlnm.Database" localSheetId="3">#REF!</definedName>
    <definedName name="_xlnm.Database" localSheetId="15">#REF!</definedName>
    <definedName name="_xlnm.Database" localSheetId="10">#REF!</definedName>
    <definedName name="_xlnm.Database" localSheetId="18">#REF!</definedName>
    <definedName name="_xlnm.Database" localSheetId="7">#REF!</definedName>
    <definedName name="_xlnm.Database" localSheetId="12">#REF!</definedName>
    <definedName name="_xlnm.Database" localSheetId="17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20">#REF!</definedName>
    <definedName name="_xlnm.Database" localSheetId="8">#REF!</definedName>
    <definedName name="_xlnm.Database" localSheetId="16">#REF!</definedName>
    <definedName name="_xlnm.Database" localSheetId="14">#REF!</definedName>
    <definedName name="_xlnm.Database">#REF!</definedName>
    <definedName name="bnmbmbv" localSheetId="13">#REF!</definedName>
    <definedName name="bnmbmbv" localSheetId="20">#REF!</definedName>
    <definedName name="bnmbmbv">#REF!</definedName>
    <definedName name="d" localSheetId="13">#REF!</definedName>
    <definedName name="d" localSheetId="11">#REF!</definedName>
    <definedName name="d" localSheetId="19">#REF!</definedName>
    <definedName name="d" localSheetId="15">#REF!</definedName>
    <definedName name="d" localSheetId="10">#REF!</definedName>
    <definedName name="d" localSheetId="18">#REF!</definedName>
    <definedName name="d" localSheetId="12">#REF!</definedName>
    <definedName name="d" localSheetId="17">#REF!</definedName>
    <definedName name="d" localSheetId="20">#REF!</definedName>
    <definedName name="d" localSheetId="16">#REF!</definedName>
    <definedName name="d">#REF!</definedName>
    <definedName name="dfsfjtyj">#REF!</definedName>
    <definedName name="hklrtklgjltrg" localSheetId="13">#REF!</definedName>
    <definedName name="hklrtklgjltrg" localSheetId="20">#REF!</definedName>
    <definedName name="hklrtklgjltrg">#REF!</definedName>
    <definedName name="hnghmryukloyuioñy8ewrfq">#REF!</definedName>
    <definedName name="ilol" localSheetId="13">#REF!</definedName>
    <definedName name="ilol" localSheetId="20">#REF!</definedName>
    <definedName name="ilol">#REF!</definedName>
    <definedName name="JH" localSheetId="13">#REF!</definedName>
    <definedName name="JH" localSheetId="19">#REF!</definedName>
    <definedName name="JH" localSheetId="20">#REF!</definedName>
    <definedName name="JH">#REF!</definedName>
    <definedName name="L" localSheetId="13">#REF!</definedName>
    <definedName name="L" localSheetId="11">#REF!</definedName>
    <definedName name="L" localSheetId="19">#REF!</definedName>
    <definedName name="L" localSheetId="15">#REF!</definedName>
    <definedName name="L" localSheetId="18">#REF!</definedName>
    <definedName name="L" localSheetId="12">#REF!</definedName>
    <definedName name="L" localSheetId="20">#REF!</definedName>
    <definedName name="L">#REF!</definedName>
    <definedName name="LLL" localSheetId="13">#REF!</definedName>
    <definedName name="LLL" localSheetId="19">#REF!</definedName>
    <definedName name="LLL" localSheetId="18">#REF!</definedName>
    <definedName name="LLL" localSheetId="20">#REF!</definedName>
    <definedName name="LLL">#REF!</definedName>
    <definedName name="LÑ" localSheetId="13">#REF!</definedName>
    <definedName name="LÑ" localSheetId="19">#REF!</definedName>
    <definedName name="LÑ" localSheetId="15">#REF!</definedName>
    <definedName name="LÑ" localSheetId="18">#REF!</definedName>
    <definedName name="LÑ" localSheetId="12">#REF!</definedName>
    <definedName name="LÑ" localSheetId="20">#REF!</definedName>
    <definedName name="LÑ">#REF!</definedName>
    <definedName name="M" localSheetId="13">#REF!</definedName>
    <definedName name="M" localSheetId="19">#REF!</definedName>
    <definedName name="M" localSheetId="20">#REF!</definedName>
    <definedName name="M">#REF!</definedName>
    <definedName name="N" localSheetId="13">#REF!</definedName>
    <definedName name="N" localSheetId="19">#REF!</definedName>
    <definedName name="N" localSheetId="20">#REF!</definedName>
    <definedName name="N">#REF!</definedName>
    <definedName name="ñjkljk" localSheetId="13">#REF!</definedName>
    <definedName name="ñjkljk" localSheetId="20">#REF!</definedName>
    <definedName name="ñjkljk">#REF!</definedName>
    <definedName name="P" localSheetId="13">#REF!</definedName>
    <definedName name="P" localSheetId="19">#REF!</definedName>
    <definedName name="P" localSheetId="15">#REF!</definedName>
    <definedName name="P" localSheetId="18">#REF!</definedName>
    <definedName name="P" localSheetId="12">#REF!</definedName>
    <definedName name="P" localSheetId="20">#REF!</definedName>
    <definedName name="P">#REF!</definedName>
    <definedName name="POI" localSheetId="13">#REF!</definedName>
    <definedName name="POI">#REF!</definedName>
    <definedName name="qasdcgtrht" localSheetId="13">#REF!</definedName>
    <definedName name="qasdcgtrht" localSheetId="20">#REF!</definedName>
    <definedName name="qasdcgtrht">#REF!</definedName>
    <definedName name="QQ" localSheetId="13">#REF!</definedName>
    <definedName name="QQ" localSheetId="19">#REF!</definedName>
    <definedName name="QQ" localSheetId="15">#REF!</definedName>
    <definedName name="QQ" localSheetId="18">#REF!</definedName>
    <definedName name="QQ" localSheetId="20">#REF!</definedName>
    <definedName name="QQ">#REF!</definedName>
    <definedName name="RT" localSheetId="13">#REF!</definedName>
    <definedName name="RT" localSheetId="19">#REF!</definedName>
    <definedName name="RT" localSheetId="20">#REF!</definedName>
    <definedName name="RT">#REF!</definedName>
    <definedName name="sdfasd" localSheetId="13">#REF!</definedName>
    <definedName name="sdfasd" localSheetId="20">#REF!</definedName>
    <definedName name="sdfasd">#REF!</definedName>
    <definedName name="SDFDF" localSheetId="13">#REF!</definedName>
    <definedName name="SDFDF" localSheetId="19">#REF!</definedName>
    <definedName name="SDFDF" localSheetId="15">#REF!</definedName>
    <definedName name="SDFDF" localSheetId="18">#REF!</definedName>
    <definedName name="SDFDF" localSheetId="20">#REF!</definedName>
    <definedName name="SDFDF">#REF!</definedName>
    <definedName name="SDFSDF" localSheetId="13">#REF!</definedName>
    <definedName name="SDFSDF" localSheetId="19">#REF!</definedName>
    <definedName name="SDFSDF" localSheetId="18">#REF!</definedName>
    <definedName name="SDFSDF" localSheetId="20">#REF!</definedName>
    <definedName name="SDFSDF">#REF!</definedName>
    <definedName name="tdfghrjyukliol">#REF!</definedName>
    <definedName name="_xlnm.Print_Titles" localSheetId="13">ADMINISTRACION!$1:$12</definedName>
    <definedName name="_xlnm.Print_Titles" localSheetId="11">ALIMENTARIAS!$1:$12</definedName>
    <definedName name="_xlnm.Print_Titles" localSheetId="15">'DESARROLLO ACADEMICO-CEIN'!$1:$12</definedName>
    <definedName name="_xlnm.Print_Titles" localSheetId="10">ELECTROMECANICA!$1:$12</definedName>
    <definedName name="_xlnm.Print_Titles" localSheetId="18">FINANZAS!$1:$12</definedName>
    <definedName name="_xlnm.Print_Titles" localSheetId="12">'INOVACIÓN AGRICOLA SUSTENTABLE'!$1:$12</definedName>
    <definedName name="_xlnm.Print_Titles" localSheetId="22">'MODIFICACIONES  NOVIEMBRE'!$1:$1</definedName>
    <definedName name="_xlnm.Print_Titles" localSheetId="2">'P EGRESOS CONCENTRADO'!$1:$15</definedName>
    <definedName name="_xlnm.Print_Titles" localSheetId="17">PLANEACION!$1:$12</definedName>
    <definedName name="_xlnm.Print_Titles" localSheetId="20">RECURSOS!$1:$12</definedName>
    <definedName name="_xlnm.Print_Titles" localSheetId="16">'SERVICIOS ESCOLARES'!$1:$12</definedName>
    <definedName name="_xlnm.Print_Titles" localSheetId="14">VINCULACIÓN!$1:$12</definedName>
    <definedName name="trhet">#REF!</definedName>
    <definedName name="TYU" localSheetId="13">#REF!</definedName>
    <definedName name="TYU" localSheetId="19">#REF!</definedName>
    <definedName name="TYU" localSheetId="18">#REF!</definedName>
    <definedName name="TYU" localSheetId="20">#REF!</definedName>
    <definedName name="TYU">#REF!</definedName>
    <definedName name="U" localSheetId="13">#REF!</definedName>
    <definedName name="U" localSheetId="19">#REF!</definedName>
    <definedName name="U" localSheetId="20">#REF!</definedName>
    <definedName name="U">#REF!</definedName>
    <definedName name="V" localSheetId="13">#REF!</definedName>
    <definedName name="V" localSheetId="19">#REF!</definedName>
    <definedName name="V" localSheetId="20">#REF!</definedName>
    <definedName name="V">#REF!</definedName>
    <definedName name="W" localSheetId="13">#REF!</definedName>
    <definedName name="W" localSheetId="11">#REF!</definedName>
    <definedName name="W" localSheetId="19">#REF!</definedName>
    <definedName name="W" localSheetId="15">#REF!</definedName>
    <definedName name="W" localSheetId="10">#REF!</definedName>
    <definedName name="W" localSheetId="18">#REF!</definedName>
    <definedName name="W" localSheetId="12">#REF!</definedName>
    <definedName name="W" localSheetId="20">#REF!</definedName>
    <definedName name="W">#REF!</definedName>
    <definedName name="WER" localSheetId="13">#REF!</definedName>
    <definedName name="WER" localSheetId="19">#REF!</definedName>
    <definedName name="WER" localSheetId="18">#REF!</definedName>
    <definedName name="WER" localSheetId="20">#REF!</definedName>
    <definedName name="WER">#REF!</definedName>
    <definedName name="werq">#REF!</definedName>
    <definedName name="wtrwerew" localSheetId="13">#REF!</definedName>
    <definedName name="wtrwerew" localSheetId="20">#REF!</definedName>
    <definedName name="wtrwerew">#REF!</definedName>
    <definedName name="X" localSheetId="13">#REF!</definedName>
    <definedName name="X" localSheetId="11">#REF!</definedName>
    <definedName name="X" localSheetId="19">#REF!</definedName>
    <definedName name="X" localSheetId="15">#REF!</definedName>
    <definedName name="X" localSheetId="10">#REF!</definedName>
    <definedName name="X" localSheetId="18">#REF!</definedName>
    <definedName name="X" localSheetId="12">#REF!</definedName>
    <definedName name="X" localSheetId="20">#REF!</definedName>
    <definedName name="X" localSheetId="16">#REF!</definedName>
    <definedName name="X">#REF!</definedName>
    <definedName name="xcvxcvbcbv" localSheetId="13">#REF!</definedName>
    <definedName name="xcvxcvbcbv" localSheetId="20">#REF!</definedName>
    <definedName name="xcvxcvbcbv">#REF!</definedName>
    <definedName name="Y" localSheetId="13">#REF!</definedName>
    <definedName name="Y" localSheetId="19">#REF!</definedName>
    <definedName name="Y" localSheetId="15">#REF!</definedName>
    <definedName name="Y" localSheetId="18">#REF!</definedName>
    <definedName name="Y" localSheetId="20">#REF!</definedName>
    <definedName name="Y">#REF!</definedName>
    <definedName name="ZX" localSheetId="13">#REF!</definedName>
    <definedName name="ZX" localSheetId="19">#REF!</definedName>
    <definedName name="ZX" localSheetId="18">#REF!</definedName>
    <definedName name="ZX" localSheetId="20">#REF!</definedName>
    <definedName name="ZX">#REF!</definedName>
  </definedNames>
  <calcPr calcId="152511"/>
</workbook>
</file>

<file path=xl/calcChain.xml><?xml version="1.0" encoding="utf-8"?>
<calcChain xmlns="http://schemas.openxmlformats.org/spreadsheetml/2006/main">
  <c r="C62" i="51" l="1"/>
  <c r="D62" i="51"/>
  <c r="E62" i="51"/>
  <c r="F62" i="51"/>
  <c r="H106" i="48"/>
  <c r="H106" i="45"/>
  <c r="J74" i="18"/>
  <c r="I74" i="18"/>
  <c r="J139" i="18"/>
  <c r="I139" i="18"/>
  <c r="J256" i="18"/>
  <c r="I256" i="18"/>
  <c r="J247" i="18"/>
  <c r="I245" i="18"/>
  <c r="H120" i="48"/>
  <c r="H246" i="39"/>
  <c r="F250" i="48"/>
  <c r="F212" i="47"/>
  <c r="D177" i="45"/>
  <c r="J180" i="18" s="1"/>
  <c r="J245" i="18" s="1"/>
  <c r="I242" i="45"/>
  <c r="I262" i="45" s="1"/>
  <c r="J265" i="18" l="1"/>
  <c r="J270" i="18" s="1"/>
  <c r="J272" i="18" s="1"/>
  <c r="H113" i="43"/>
  <c r="H116" i="48"/>
  <c r="H111" i="48"/>
  <c r="H110" i="48"/>
  <c r="H75" i="48"/>
  <c r="H115" i="48"/>
  <c r="H130" i="48"/>
  <c r="H83" i="47"/>
  <c r="H200" i="19"/>
  <c r="H131" i="42"/>
  <c r="H131" i="48"/>
  <c r="G132" i="48"/>
  <c r="H206" i="47"/>
  <c r="H161" i="19"/>
  <c r="G168" i="45"/>
  <c r="H109" i="43"/>
  <c r="G171" i="40"/>
  <c r="F182" i="48"/>
  <c r="H187" i="48"/>
  <c r="G190" i="48"/>
  <c r="H184" i="48"/>
  <c r="H104" i="41"/>
  <c r="H112" i="42"/>
  <c r="G167" i="48"/>
  <c r="H100" i="48"/>
  <c r="E23" i="48"/>
  <c r="E66" i="48"/>
  <c r="G39" i="48"/>
  <c r="F23" i="48"/>
  <c r="F35" i="48"/>
  <c r="E35" i="48"/>
  <c r="F14" i="48"/>
  <c r="E14" i="48"/>
  <c r="F70" i="48"/>
  <c r="F63" i="48"/>
  <c r="F40" i="48"/>
  <c r="F39" i="48"/>
  <c r="F38" i="48"/>
  <c r="F28" i="48"/>
  <c r="F22" i="48"/>
  <c r="F21" i="48"/>
  <c r="F16" i="48"/>
  <c r="H222" i="19" l="1"/>
  <c r="H39" i="48"/>
  <c r="E39" i="48"/>
  <c r="H120" i="43"/>
  <c r="H120" i="42"/>
  <c r="H120" i="41"/>
  <c r="G164" i="48"/>
  <c r="G226" i="40"/>
  <c r="E70" i="48"/>
  <c r="E40" i="48"/>
  <c r="E38" i="48"/>
  <c r="E22" i="48"/>
  <c r="E21" i="48"/>
  <c r="E16" i="48"/>
  <c r="H114" i="42"/>
  <c r="G192" i="48"/>
  <c r="F187" i="48" l="1"/>
  <c r="G187" i="48"/>
  <c r="E253" i="18"/>
  <c r="F253" i="18"/>
  <c r="G253" i="18"/>
  <c r="H253" i="18"/>
  <c r="D247" i="48"/>
  <c r="D250" i="48"/>
  <c r="H253" i="48"/>
  <c r="H250" i="18"/>
  <c r="G250" i="18"/>
  <c r="F250" i="18"/>
  <c r="E250" i="18"/>
  <c r="H248" i="18"/>
  <c r="G248" i="18"/>
  <c r="F248" i="18"/>
  <c r="E248" i="18"/>
  <c r="D245" i="46"/>
  <c r="D245" i="48"/>
  <c r="G253" i="48"/>
  <c r="F253" i="48"/>
  <c r="E253" i="48"/>
  <c r="H119" i="48"/>
  <c r="H191" i="42"/>
  <c r="H212" i="19"/>
  <c r="H194" i="48"/>
  <c r="H114" i="43"/>
  <c r="H108" i="43"/>
  <c r="H108" i="42"/>
  <c r="F145" i="39"/>
  <c r="G72" i="40"/>
  <c r="E137" i="46"/>
  <c r="H212" i="45"/>
  <c r="H251" i="43"/>
  <c r="H248" i="43"/>
  <c r="H208" i="45"/>
  <c r="H198" i="48"/>
  <c r="G197" i="48"/>
  <c r="H195" i="48"/>
  <c r="F171" i="40"/>
  <c r="H163" i="19"/>
  <c r="F140" i="42"/>
  <c r="H135" i="48"/>
  <c r="H134" i="48"/>
  <c r="G128" i="48"/>
  <c r="H127" i="41"/>
  <c r="H122" i="48"/>
  <c r="G121" i="19"/>
  <c r="H107" i="48"/>
  <c r="H105" i="48"/>
  <c r="H103" i="48"/>
  <c r="H102" i="48"/>
  <c r="H101" i="48"/>
  <c r="H99" i="48"/>
  <c r="H76" i="43"/>
  <c r="E28" i="48"/>
  <c r="S29" i="48"/>
  <c r="S26" i="48"/>
  <c r="S20" i="48"/>
  <c r="S21" i="48"/>
  <c r="S22" i="48"/>
  <c r="S23" i="48"/>
  <c r="S24" i="48"/>
  <c r="S25" i="48"/>
  <c r="S27" i="48"/>
  <c r="S19" i="48"/>
  <c r="C250" i="18" l="1"/>
  <c r="C253" i="18"/>
  <c r="C248" i="18"/>
  <c r="D243" i="39" l="1"/>
  <c r="I244" i="39"/>
  <c r="I262" i="39" s="1"/>
  <c r="I247" i="18"/>
  <c r="I265" i="18" s="1"/>
  <c r="I272" i="18" s="1"/>
  <c r="E251" i="18" l="1"/>
  <c r="F251" i="18"/>
  <c r="G251" i="18"/>
  <c r="H251" i="18"/>
  <c r="E252" i="18"/>
  <c r="F252" i="18"/>
  <c r="G252" i="18"/>
  <c r="H252" i="18"/>
  <c r="E254" i="18"/>
  <c r="F254" i="18"/>
  <c r="G254" i="18"/>
  <c r="H254" i="18"/>
  <c r="E255" i="18"/>
  <c r="F255" i="18"/>
  <c r="G255" i="18"/>
  <c r="H255" i="18"/>
  <c r="H249" i="18"/>
  <c r="G249" i="18"/>
  <c r="F249" i="18"/>
  <c r="F256" i="18" s="1"/>
  <c r="E249" i="18"/>
  <c r="D252" i="42"/>
  <c r="H253" i="42"/>
  <c r="D249" i="41"/>
  <c r="D251" i="41"/>
  <c r="D249" i="42"/>
  <c r="D251" i="42"/>
  <c r="D251" i="43"/>
  <c r="D251" i="49"/>
  <c r="H256" i="18" l="1"/>
  <c r="G256" i="18"/>
  <c r="E256" i="18"/>
  <c r="C254" i="18"/>
  <c r="C255" i="18"/>
  <c r="D249" i="43" l="1"/>
  <c r="B37" i="50" l="1"/>
  <c r="E50" i="48"/>
  <c r="E17" i="18" l="1"/>
  <c r="F17" i="18"/>
  <c r="E19" i="18"/>
  <c r="F19" i="18"/>
  <c r="E24" i="18"/>
  <c r="F24" i="18"/>
  <c r="E25" i="18"/>
  <c r="F25" i="18"/>
  <c r="E26" i="18"/>
  <c r="F26" i="18"/>
  <c r="E31" i="18"/>
  <c r="F31" i="18"/>
  <c r="E38" i="18"/>
  <c r="F38" i="18"/>
  <c r="E39" i="18"/>
  <c r="F39" i="18"/>
  <c r="E41" i="18"/>
  <c r="F41" i="18"/>
  <c r="E42" i="18"/>
  <c r="F42" i="18"/>
  <c r="E43" i="18"/>
  <c r="F43" i="18"/>
  <c r="E107" i="18"/>
  <c r="F107" i="18"/>
  <c r="G107" i="18"/>
  <c r="H107" i="18"/>
  <c r="E71" i="48"/>
  <c r="F71" i="48"/>
  <c r="D104" i="41"/>
  <c r="E55" i="50" l="1"/>
  <c r="E61" i="50" s="1"/>
  <c r="G4" i="50" l="1"/>
  <c r="G5" i="50"/>
  <c r="F14" i="50"/>
  <c r="G14" i="50" s="1"/>
  <c r="F3" i="50"/>
  <c r="G3" i="50" s="1"/>
  <c r="G15" i="50"/>
  <c r="G16" i="50"/>
  <c r="F17" i="50"/>
  <c r="G17" i="50" s="1"/>
  <c r="F6" i="50"/>
  <c r="G6" i="50" s="1"/>
  <c r="I3" i="50" l="1"/>
  <c r="F21" i="50"/>
  <c r="G21" i="50" s="1"/>
  <c r="I6" i="50"/>
  <c r="H4" i="50"/>
  <c r="H5" i="50"/>
  <c r="F7" i="50"/>
  <c r="G7" i="50" s="1"/>
  <c r="F8" i="50"/>
  <c r="G8" i="50" s="1"/>
  <c r="F9" i="50"/>
  <c r="G9" i="50" s="1"/>
  <c r="F10" i="50"/>
  <c r="G10" i="50" s="1"/>
  <c r="H15" i="50"/>
  <c r="H16" i="50"/>
  <c r="F18" i="50"/>
  <c r="G18" i="50" s="1"/>
  <c r="F19" i="50"/>
  <c r="G19" i="50" s="1"/>
  <c r="F20" i="50"/>
  <c r="G20" i="50" s="1"/>
  <c r="H260" i="18"/>
  <c r="G260" i="18"/>
  <c r="F260" i="18"/>
  <c r="E260" i="18"/>
  <c r="H259" i="18"/>
  <c r="G259" i="18"/>
  <c r="F259" i="18"/>
  <c r="E259" i="18"/>
  <c r="H258" i="18"/>
  <c r="G258" i="18"/>
  <c r="F258" i="18"/>
  <c r="E258" i="18"/>
  <c r="H257" i="18"/>
  <c r="G257" i="18"/>
  <c r="F257" i="18"/>
  <c r="E257" i="18"/>
  <c r="I10" i="50" l="1"/>
  <c r="I5" i="50"/>
  <c r="I4" i="50"/>
  <c r="H22" i="50"/>
  <c r="I8" i="50"/>
  <c r="I9" i="50"/>
  <c r="I7" i="50"/>
  <c r="D257" i="18"/>
  <c r="D261" i="18" s="1"/>
  <c r="G22" i="50"/>
  <c r="H11" i="50"/>
  <c r="G11" i="50"/>
  <c r="C257" i="18"/>
  <c r="C261" i="18" s="1"/>
  <c r="F229" i="18"/>
  <c r="H26" i="50" l="1"/>
  <c r="G26" i="50"/>
  <c r="C252" i="18"/>
  <c r="C249" i="18"/>
  <c r="H246" i="18"/>
  <c r="H247" i="18" s="1"/>
  <c r="G246" i="18"/>
  <c r="F246" i="18"/>
  <c r="F247" i="18" s="1"/>
  <c r="E246" i="18"/>
  <c r="H244" i="18"/>
  <c r="G244" i="18"/>
  <c r="F244" i="18"/>
  <c r="E244" i="18"/>
  <c r="H243" i="18"/>
  <c r="G243" i="18"/>
  <c r="F243" i="18"/>
  <c r="E243" i="18"/>
  <c r="H242" i="18"/>
  <c r="G242" i="18"/>
  <c r="F242" i="18"/>
  <c r="E242" i="18"/>
  <c r="H241" i="18"/>
  <c r="G241" i="18"/>
  <c r="F241" i="18"/>
  <c r="E241" i="18"/>
  <c r="H240" i="18"/>
  <c r="G240" i="18"/>
  <c r="F240" i="18"/>
  <c r="E240" i="18"/>
  <c r="H239" i="18"/>
  <c r="G239" i="18"/>
  <c r="F239" i="18"/>
  <c r="E239" i="18"/>
  <c r="H238" i="18"/>
  <c r="G238" i="18"/>
  <c r="F238" i="18"/>
  <c r="E238" i="18"/>
  <c r="H237" i="18"/>
  <c r="G237" i="18"/>
  <c r="F237" i="18"/>
  <c r="E237" i="18"/>
  <c r="H236" i="18"/>
  <c r="G236" i="18"/>
  <c r="F236" i="18"/>
  <c r="E236" i="18"/>
  <c r="C236" i="18" s="1"/>
  <c r="H235" i="18"/>
  <c r="G235" i="18"/>
  <c r="F235" i="18"/>
  <c r="E235" i="18"/>
  <c r="H234" i="18"/>
  <c r="G234" i="18"/>
  <c r="F234" i="18"/>
  <c r="E234" i="18"/>
  <c r="H233" i="18"/>
  <c r="G233" i="18"/>
  <c r="F233" i="18"/>
  <c r="E233" i="18"/>
  <c r="H232" i="18"/>
  <c r="G232" i="18"/>
  <c r="F232" i="18"/>
  <c r="E232" i="18"/>
  <c r="H231" i="18"/>
  <c r="G231" i="18"/>
  <c r="F231" i="18"/>
  <c r="E231" i="18"/>
  <c r="H230" i="18"/>
  <c r="G230" i="18"/>
  <c r="F230" i="18"/>
  <c r="E230" i="18"/>
  <c r="H229" i="18"/>
  <c r="G229" i="18"/>
  <c r="E229" i="18"/>
  <c r="H228" i="18"/>
  <c r="C228" i="18" s="1"/>
  <c r="G228" i="18"/>
  <c r="F228" i="18"/>
  <c r="E228" i="18"/>
  <c r="H227" i="18"/>
  <c r="G227" i="18"/>
  <c r="F227" i="18"/>
  <c r="E227" i="18"/>
  <c r="H226" i="18"/>
  <c r="G226" i="18"/>
  <c r="F226" i="18"/>
  <c r="E226" i="18"/>
  <c r="H225" i="18"/>
  <c r="G225" i="18"/>
  <c r="F225" i="18"/>
  <c r="E225" i="18"/>
  <c r="H224" i="18"/>
  <c r="G224" i="18"/>
  <c r="F224" i="18"/>
  <c r="E224" i="18"/>
  <c r="H223" i="18"/>
  <c r="G223" i="18"/>
  <c r="F223" i="18"/>
  <c r="E223" i="18"/>
  <c r="H222" i="18"/>
  <c r="G222" i="18"/>
  <c r="F222" i="18"/>
  <c r="E222" i="18"/>
  <c r="H221" i="18"/>
  <c r="G221" i="18"/>
  <c r="F221" i="18"/>
  <c r="E221" i="18"/>
  <c r="H220" i="18"/>
  <c r="G220" i="18"/>
  <c r="F220" i="18"/>
  <c r="E220" i="18"/>
  <c r="H219" i="18"/>
  <c r="G219" i="18"/>
  <c r="F219" i="18"/>
  <c r="E219" i="18"/>
  <c r="H218" i="18"/>
  <c r="C218" i="18" s="1"/>
  <c r="G218" i="18"/>
  <c r="F218" i="18"/>
  <c r="E218" i="18"/>
  <c r="H217" i="18"/>
  <c r="G217" i="18"/>
  <c r="F217" i="18"/>
  <c r="E217" i="18"/>
  <c r="H216" i="18"/>
  <c r="G216" i="18"/>
  <c r="F216" i="18"/>
  <c r="E216" i="18"/>
  <c r="H215" i="18"/>
  <c r="G215" i="18"/>
  <c r="F215" i="18"/>
  <c r="E215" i="18"/>
  <c r="H214" i="18"/>
  <c r="G214" i="18"/>
  <c r="F214" i="18"/>
  <c r="E214" i="18"/>
  <c r="H213" i="18"/>
  <c r="G213" i="18"/>
  <c r="F213" i="18"/>
  <c r="E213" i="18"/>
  <c r="H212" i="18"/>
  <c r="G212" i="18"/>
  <c r="F212" i="18"/>
  <c r="E212" i="18"/>
  <c r="H211" i="18"/>
  <c r="G211" i="18"/>
  <c r="F211" i="18"/>
  <c r="E211" i="18"/>
  <c r="H210" i="18"/>
  <c r="G210" i="18"/>
  <c r="F210" i="18"/>
  <c r="E210" i="18"/>
  <c r="H209" i="18"/>
  <c r="G209" i="18"/>
  <c r="F209" i="18"/>
  <c r="E209" i="18"/>
  <c r="H208" i="18"/>
  <c r="G208" i="18"/>
  <c r="F208" i="18"/>
  <c r="E208" i="18"/>
  <c r="H207" i="18"/>
  <c r="G207" i="18"/>
  <c r="F207" i="18"/>
  <c r="E207" i="18"/>
  <c r="H206" i="18"/>
  <c r="G206" i="18"/>
  <c r="F206" i="18"/>
  <c r="E206" i="18"/>
  <c r="H205" i="18"/>
  <c r="G205" i="18"/>
  <c r="F205" i="18"/>
  <c r="E205" i="18"/>
  <c r="H204" i="18"/>
  <c r="G204" i="18"/>
  <c r="F204" i="18"/>
  <c r="E204" i="18"/>
  <c r="H203" i="18"/>
  <c r="G203" i="18"/>
  <c r="F203" i="18"/>
  <c r="E203" i="18"/>
  <c r="H202" i="18"/>
  <c r="G202" i="18"/>
  <c r="F202" i="18"/>
  <c r="E202" i="18"/>
  <c r="H201" i="18"/>
  <c r="C201" i="18" s="1"/>
  <c r="G201" i="18"/>
  <c r="F201" i="18"/>
  <c r="E201" i="18"/>
  <c r="H200" i="18"/>
  <c r="G200" i="18"/>
  <c r="F200" i="18"/>
  <c r="E200" i="18"/>
  <c r="H199" i="18"/>
  <c r="G199" i="18"/>
  <c r="F199" i="18"/>
  <c r="E199" i="18"/>
  <c r="H198" i="18"/>
  <c r="G198" i="18"/>
  <c r="F198" i="18"/>
  <c r="E198" i="18"/>
  <c r="H197" i="18"/>
  <c r="G197" i="18"/>
  <c r="F197" i="18"/>
  <c r="E197" i="18"/>
  <c r="H196" i="18"/>
  <c r="G196" i="18"/>
  <c r="F196" i="18"/>
  <c r="E196" i="18"/>
  <c r="H195" i="18"/>
  <c r="G195" i="18"/>
  <c r="F195" i="18"/>
  <c r="E195" i="18"/>
  <c r="H194" i="18"/>
  <c r="G194" i="18"/>
  <c r="F194" i="18"/>
  <c r="E194" i="18"/>
  <c r="H193" i="18"/>
  <c r="G193" i="18"/>
  <c r="F193" i="18"/>
  <c r="E193" i="18"/>
  <c r="H192" i="18"/>
  <c r="G192" i="18"/>
  <c r="F192" i="18"/>
  <c r="E192" i="18"/>
  <c r="H191" i="18"/>
  <c r="G191" i="18"/>
  <c r="F191" i="18"/>
  <c r="E191" i="18"/>
  <c r="H190" i="18"/>
  <c r="G190" i="18"/>
  <c r="F190" i="18"/>
  <c r="E190" i="18"/>
  <c r="H189" i="18"/>
  <c r="G189" i="18"/>
  <c r="F189" i="18"/>
  <c r="E189" i="18"/>
  <c r="H188" i="18"/>
  <c r="G188" i="18"/>
  <c r="F188" i="18"/>
  <c r="E188" i="18"/>
  <c r="H187" i="18"/>
  <c r="G187" i="18"/>
  <c r="F187" i="18"/>
  <c r="E187" i="18"/>
  <c r="H186" i="18"/>
  <c r="G186" i="18"/>
  <c r="F186" i="18"/>
  <c r="E186" i="18"/>
  <c r="H185" i="18"/>
  <c r="G185" i="18"/>
  <c r="F185" i="18"/>
  <c r="E185" i="18"/>
  <c r="H184" i="18"/>
  <c r="G184" i="18"/>
  <c r="F184" i="18"/>
  <c r="E184" i="18"/>
  <c r="H183" i="18"/>
  <c r="C183" i="18" s="1"/>
  <c r="G183" i="18"/>
  <c r="F183" i="18"/>
  <c r="E183" i="18"/>
  <c r="H182" i="18"/>
  <c r="G182" i="18"/>
  <c r="F182" i="18"/>
  <c r="E182" i="18"/>
  <c r="H181" i="18"/>
  <c r="G181" i="18"/>
  <c r="F181" i="18"/>
  <c r="E181" i="18"/>
  <c r="H180" i="18"/>
  <c r="G180" i="18"/>
  <c r="F180" i="18"/>
  <c r="E180" i="18"/>
  <c r="H179" i="18"/>
  <c r="G179" i="18"/>
  <c r="F179" i="18"/>
  <c r="E179" i="18"/>
  <c r="H178" i="18"/>
  <c r="G178" i="18"/>
  <c r="F178" i="18"/>
  <c r="E178" i="18"/>
  <c r="H177" i="18"/>
  <c r="G177" i="18"/>
  <c r="F177" i="18"/>
  <c r="E177" i="18"/>
  <c r="H176" i="18"/>
  <c r="G176" i="18"/>
  <c r="F176" i="18"/>
  <c r="E176" i="18"/>
  <c r="H175" i="18"/>
  <c r="G175" i="18"/>
  <c r="F175" i="18"/>
  <c r="E175" i="18"/>
  <c r="H174" i="18"/>
  <c r="G174" i="18"/>
  <c r="F174" i="18"/>
  <c r="E174" i="18"/>
  <c r="H173" i="18"/>
  <c r="G173" i="18"/>
  <c r="F173" i="18"/>
  <c r="E173" i="18"/>
  <c r="H172" i="18"/>
  <c r="G172" i="18"/>
  <c r="F172" i="18"/>
  <c r="E172" i="18"/>
  <c r="H171" i="18"/>
  <c r="G171" i="18"/>
  <c r="F171" i="18"/>
  <c r="E171" i="18"/>
  <c r="H170" i="18"/>
  <c r="G170" i="18"/>
  <c r="F170" i="18"/>
  <c r="E170" i="18"/>
  <c r="H169" i="18"/>
  <c r="G169" i="18"/>
  <c r="F169" i="18"/>
  <c r="E169" i="18"/>
  <c r="H168" i="18"/>
  <c r="G168" i="18"/>
  <c r="F168" i="18"/>
  <c r="E168" i="18"/>
  <c r="H167" i="18"/>
  <c r="G167" i="18"/>
  <c r="F167" i="18"/>
  <c r="E167" i="18"/>
  <c r="H166" i="18"/>
  <c r="G166" i="18"/>
  <c r="F166" i="18"/>
  <c r="E166" i="18"/>
  <c r="H165" i="18"/>
  <c r="G165" i="18"/>
  <c r="F165" i="18"/>
  <c r="E165" i="18"/>
  <c r="H164" i="18"/>
  <c r="G164" i="18"/>
  <c r="F164" i="18"/>
  <c r="E164" i="18"/>
  <c r="H163" i="18"/>
  <c r="G163" i="18"/>
  <c r="F163" i="18"/>
  <c r="E163" i="18"/>
  <c r="H162" i="18"/>
  <c r="G162" i="18"/>
  <c r="F162" i="18"/>
  <c r="E162" i="18"/>
  <c r="H161" i="18"/>
  <c r="G161" i="18"/>
  <c r="F161" i="18"/>
  <c r="E161" i="18"/>
  <c r="H160" i="18"/>
  <c r="G160" i="18"/>
  <c r="F160" i="18"/>
  <c r="E160" i="18"/>
  <c r="H159" i="18"/>
  <c r="G159" i="18"/>
  <c r="F159" i="18"/>
  <c r="E159" i="18"/>
  <c r="H158" i="18"/>
  <c r="G158" i="18"/>
  <c r="F158" i="18"/>
  <c r="E158" i="18"/>
  <c r="H157" i="18"/>
  <c r="G157" i="18"/>
  <c r="F157" i="18"/>
  <c r="E157" i="18"/>
  <c r="H156" i="18"/>
  <c r="G156" i="18"/>
  <c r="F156" i="18"/>
  <c r="E156" i="18"/>
  <c r="H155" i="18"/>
  <c r="G155" i="18"/>
  <c r="F155" i="18"/>
  <c r="E155" i="18"/>
  <c r="H154" i="18"/>
  <c r="G154" i="18"/>
  <c r="F154" i="18"/>
  <c r="E154" i="18"/>
  <c r="H153" i="18"/>
  <c r="G153" i="18"/>
  <c r="F153" i="18"/>
  <c r="E153" i="18"/>
  <c r="H152" i="18"/>
  <c r="G152" i="18"/>
  <c r="F152" i="18"/>
  <c r="E152" i="18"/>
  <c r="H151" i="18"/>
  <c r="G151" i="18"/>
  <c r="F151" i="18"/>
  <c r="E151" i="18"/>
  <c r="H150" i="18"/>
  <c r="G150" i="18"/>
  <c r="F150" i="18"/>
  <c r="E150" i="18"/>
  <c r="H149" i="18"/>
  <c r="G149" i="18"/>
  <c r="F149" i="18"/>
  <c r="E149" i="18"/>
  <c r="H148" i="18"/>
  <c r="G148" i="18"/>
  <c r="F148" i="18"/>
  <c r="E148" i="18"/>
  <c r="H147" i="18"/>
  <c r="G147" i="18"/>
  <c r="F147" i="18"/>
  <c r="E147" i="18"/>
  <c r="H146" i="18"/>
  <c r="G146" i="18"/>
  <c r="F146" i="18"/>
  <c r="E146" i="18"/>
  <c r="H145" i="18"/>
  <c r="G145" i="18"/>
  <c r="F145" i="18"/>
  <c r="E145" i="18"/>
  <c r="H144" i="18"/>
  <c r="G144" i="18"/>
  <c r="F144" i="18"/>
  <c r="E144" i="18"/>
  <c r="H143" i="18"/>
  <c r="G143" i="18"/>
  <c r="F143" i="18"/>
  <c r="E143" i="18"/>
  <c r="H142" i="18"/>
  <c r="G142" i="18"/>
  <c r="F142" i="18"/>
  <c r="E142" i="18"/>
  <c r="H141" i="18"/>
  <c r="G141" i="18"/>
  <c r="F141" i="18"/>
  <c r="E141" i="18"/>
  <c r="H140" i="18"/>
  <c r="G140" i="18"/>
  <c r="F140" i="18"/>
  <c r="E140" i="18"/>
  <c r="E80" i="18"/>
  <c r="C80" i="18" s="1"/>
  <c r="F80" i="18"/>
  <c r="G80" i="18"/>
  <c r="H80" i="18"/>
  <c r="E81" i="18"/>
  <c r="F81" i="18"/>
  <c r="G81" i="18"/>
  <c r="H81" i="18"/>
  <c r="E82" i="18"/>
  <c r="F82" i="18"/>
  <c r="G82" i="18"/>
  <c r="H82" i="18"/>
  <c r="E83" i="18"/>
  <c r="F83" i="18"/>
  <c r="G83" i="18"/>
  <c r="H83" i="18"/>
  <c r="E84" i="18"/>
  <c r="F84" i="18"/>
  <c r="G84" i="18"/>
  <c r="H84" i="18"/>
  <c r="E85" i="18"/>
  <c r="F85" i="18"/>
  <c r="G85" i="18"/>
  <c r="H85" i="18"/>
  <c r="E86" i="18"/>
  <c r="F86" i="18"/>
  <c r="G86" i="18"/>
  <c r="H86" i="18"/>
  <c r="E87" i="18"/>
  <c r="F87" i="18"/>
  <c r="G87" i="18"/>
  <c r="H87" i="18"/>
  <c r="E88" i="18"/>
  <c r="F88" i="18"/>
  <c r="G88" i="18"/>
  <c r="H88" i="18"/>
  <c r="E89" i="18"/>
  <c r="F89" i="18"/>
  <c r="G89" i="18"/>
  <c r="H89" i="18"/>
  <c r="E90" i="18"/>
  <c r="F90" i="18"/>
  <c r="G90" i="18"/>
  <c r="H90" i="18"/>
  <c r="E91" i="18"/>
  <c r="F91" i="18"/>
  <c r="G91" i="18"/>
  <c r="H91" i="18"/>
  <c r="E92" i="18"/>
  <c r="F92" i="18"/>
  <c r="G92" i="18"/>
  <c r="H92" i="18"/>
  <c r="E93" i="18"/>
  <c r="F93" i="18"/>
  <c r="G93" i="18"/>
  <c r="H93" i="18"/>
  <c r="E94" i="18"/>
  <c r="F94" i="18"/>
  <c r="G94" i="18"/>
  <c r="H94" i="18"/>
  <c r="E95" i="18"/>
  <c r="F95" i="18"/>
  <c r="G95" i="18"/>
  <c r="H95" i="18"/>
  <c r="E96" i="18"/>
  <c r="F96" i="18"/>
  <c r="G96" i="18"/>
  <c r="H96" i="18"/>
  <c r="E97" i="18"/>
  <c r="F97" i="18"/>
  <c r="G97" i="18"/>
  <c r="H97" i="18"/>
  <c r="E98" i="18"/>
  <c r="F98" i="18"/>
  <c r="G98" i="18"/>
  <c r="H98" i="18"/>
  <c r="E99" i="18"/>
  <c r="F99" i="18"/>
  <c r="G99" i="18"/>
  <c r="H99" i="18"/>
  <c r="E100" i="18"/>
  <c r="F100" i="18"/>
  <c r="G100" i="18"/>
  <c r="H100" i="18"/>
  <c r="E101" i="18"/>
  <c r="F101" i="18"/>
  <c r="G101" i="18"/>
  <c r="H101" i="18"/>
  <c r="E102" i="18"/>
  <c r="F102" i="18"/>
  <c r="G102" i="18"/>
  <c r="H102" i="18"/>
  <c r="E103" i="18"/>
  <c r="F103" i="18"/>
  <c r="G103" i="18"/>
  <c r="H103" i="18"/>
  <c r="E104" i="18"/>
  <c r="F104" i="18"/>
  <c r="G104" i="18"/>
  <c r="H104" i="18"/>
  <c r="E105" i="18"/>
  <c r="F105" i="18"/>
  <c r="G105" i="18"/>
  <c r="H105" i="18"/>
  <c r="E106" i="18"/>
  <c r="F106" i="18"/>
  <c r="G106" i="18"/>
  <c r="H106" i="18"/>
  <c r="E108" i="18"/>
  <c r="F108" i="18"/>
  <c r="G108" i="18"/>
  <c r="H108" i="18"/>
  <c r="E109" i="18"/>
  <c r="F109" i="18"/>
  <c r="G109" i="18"/>
  <c r="H109" i="18"/>
  <c r="E110" i="18"/>
  <c r="F110" i="18"/>
  <c r="G110" i="18"/>
  <c r="H110" i="18"/>
  <c r="E111" i="18"/>
  <c r="F111" i="18"/>
  <c r="G111" i="18"/>
  <c r="H111" i="18"/>
  <c r="E112" i="18"/>
  <c r="F112" i="18"/>
  <c r="G112" i="18"/>
  <c r="H112" i="18"/>
  <c r="E113" i="18"/>
  <c r="F113" i="18"/>
  <c r="G113" i="18"/>
  <c r="H113" i="18"/>
  <c r="E114" i="18"/>
  <c r="F114" i="18"/>
  <c r="G114" i="18"/>
  <c r="H114" i="18"/>
  <c r="E115" i="18"/>
  <c r="F115" i="18"/>
  <c r="G115" i="18"/>
  <c r="H115" i="18"/>
  <c r="E116" i="18"/>
  <c r="F116" i="18"/>
  <c r="G116" i="18"/>
  <c r="H116" i="18"/>
  <c r="E117" i="18"/>
  <c r="F117" i="18"/>
  <c r="G117" i="18"/>
  <c r="H117" i="18"/>
  <c r="E118" i="18"/>
  <c r="F118" i="18"/>
  <c r="G118" i="18"/>
  <c r="H118" i="18"/>
  <c r="E119" i="18"/>
  <c r="F119" i="18"/>
  <c r="G119" i="18"/>
  <c r="H119" i="18"/>
  <c r="E120" i="18"/>
  <c r="F120" i="18"/>
  <c r="G120" i="18"/>
  <c r="H120" i="18"/>
  <c r="E121" i="18"/>
  <c r="F121" i="18"/>
  <c r="G121" i="18"/>
  <c r="H121" i="18"/>
  <c r="E122" i="18"/>
  <c r="F122" i="18"/>
  <c r="G122" i="18"/>
  <c r="H122" i="18"/>
  <c r="E123" i="18"/>
  <c r="F123" i="18"/>
  <c r="G123" i="18"/>
  <c r="H123" i="18"/>
  <c r="E124" i="18"/>
  <c r="C124" i="18" s="1"/>
  <c r="F124" i="18"/>
  <c r="G124" i="18"/>
  <c r="H124" i="18"/>
  <c r="E125" i="18"/>
  <c r="F125" i="18"/>
  <c r="G125" i="18"/>
  <c r="H125" i="18"/>
  <c r="E126" i="18"/>
  <c r="F126" i="18"/>
  <c r="G126" i="18"/>
  <c r="H126" i="18"/>
  <c r="E127" i="18"/>
  <c r="F127" i="18"/>
  <c r="G127" i="18"/>
  <c r="H127" i="18"/>
  <c r="E128" i="18"/>
  <c r="F128" i="18"/>
  <c r="G128" i="18"/>
  <c r="H128" i="18"/>
  <c r="E129" i="18"/>
  <c r="F129" i="18"/>
  <c r="G129" i="18"/>
  <c r="H129" i="18"/>
  <c r="E130" i="18"/>
  <c r="F130" i="18"/>
  <c r="G130" i="18"/>
  <c r="H130" i="18"/>
  <c r="E131" i="18"/>
  <c r="F131" i="18"/>
  <c r="G131" i="18"/>
  <c r="H131" i="18"/>
  <c r="E132" i="18"/>
  <c r="F132" i="18"/>
  <c r="G132" i="18"/>
  <c r="H132" i="18"/>
  <c r="E133" i="18"/>
  <c r="F133" i="18"/>
  <c r="G133" i="18"/>
  <c r="H133" i="18"/>
  <c r="E134" i="18"/>
  <c r="F134" i="18"/>
  <c r="G134" i="18"/>
  <c r="H134" i="18"/>
  <c r="E135" i="18"/>
  <c r="F135" i="18"/>
  <c r="G135" i="18"/>
  <c r="H135" i="18"/>
  <c r="E136" i="18"/>
  <c r="F136" i="18"/>
  <c r="G136" i="18"/>
  <c r="H136" i="18"/>
  <c r="E137" i="18"/>
  <c r="F137" i="18"/>
  <c r="G137" i="18"/>
  <c r="H137" i="18"/>
  <c r="E138" i="18"/>
  <c r="F138" i="18"/>
  <c r="G138" i="18"/>
  <c r="H138" i="18"/>
  <c r="E79" i="18"/>
  <c r="F79" i="18"/>
  <c r="G79" i="18"/>
  <c r="H79" i="18"/>
  <c r="E76" i="18"/>
  <c r="F76" i="18"/>
  <c r="G76" i="18"/>
  <c r="H76" i="18"/>
  <c r="E77" i="18"/>
  <c r="F77" i="18"/>
  <c r="G77" i="18"/>
  <c r="H77" i="18"/>
  <c r="E78" i="18"/>
  <c r="F78" i="18"/>
  <c r="G78" i="18"/>
  <c r="H78" i="18"/>
  <c r="H75" i="18"/>
  <c r="G75" i="18"/>
  <c r="F75" i="18"/>
  <c r="E75" i="18"/>
  <c r="G17" i="18"/>
  <c r="H17" i="18"/>
  <c r="E18" i="18"/>
  <c r="F18" i="18"/>
  <c r="G18" i="18"/>
  <c r="H18" i="18"/>
  <c r="G19" i="18"/>
  <c r="H19" i="18"/>
  <c r="E20" i="18"/>
  <c r="F20" i="18"/>
  <c r="G20" i="18"/>
  <c r="H20" i="18"/>
  <c r="E21" i="18"/>
  <c r="F21" i="18"/>
  <c r="G21" i="18"/>
  <c r="H21" i="18"/>
  <c r="E22" i="18"/>
  <c r="F22" i="18"/>
  <c r="G22" i="18"/>
  <c r="H22" i="18"/>
  <c r="E23" i="18"/>
  <c r="F23" i="18"/>
  <c r="G23" i="18"/>
  <c r="H23" i="18"/>
  <c r="G24" i="18"/>
  <c r="H24" i="18"/>
  <c r="G25" i="18"/>
  <c r="H25" i="18"/>
  <c r="G26" i="18"/>
  <c r="H26" i="18"/>
  <c r="E27" i="18"/>
  <c r="F27" i="18"/>
  <c r="G27" i="18"/>
  <c r="H27" i="18"/>
  <c r="E28" i="18"/>
  <c r="F28" i="18"/>
  <c r="G28" i="18"/>
  <c r="H28" i="18"/>
  <c r="E29" i="18"/>
  <c r="F29" i="18"/>
  <c r="G29" i="18"/>
  <c r="H29" i="18"/>
  <c r="E30" i="18"/>
  <c r="F30" i="18"/>
  <c r="G30" i="18"/>
  <c r="H30" i="18"/>
  <c r="G31" i="18"/>
  <c r="H31" i="18"/>
  <c r="E32" i="18"/>
  <c r="F32" i="18"/>
  <c r="G32" i="18"/>
  <c r="H32" i="18"/>
  <c r="E33" i="18"/>
  <c r="F33" i="18"/>
  <c r="G33" i="18"/>
  <c r="H33" i="18"/>
  <c r="E34" i="18"/>
  <c r="F34" i="18"/>
  <c r="G34" i="18"/>
  <c r="H34" i="18"/>
  <c r="E35" i="18"/>
  <c r="F35" i="18"/>
  <c r="G35" i="18"/>
  <c r="H35" i="18"/>
  <c r="E36" i="18"/>
  <c r="F36" i="18"/>
  <c r="G36" i="18"/>
  <c r="H36" i="18"/>
  <c r="E37" i="18"/>
  <c r="F37" i="18"/>
  <c r="G37" i="18"/>
  <c r="H37" i="18"/>
  <c r="G38" i="18"/>
  <c r="H38" i="18"/>
  <c r="G39" i="18"/>
  <c r="H39" i="18"/>
  <c r="E40" i="18"/>
  <c r="F40" i="18"/>
  <c r="G40" i="18"/>
  <c r="H40" i="18"/>
  <c r="G41" i="18"/>
  <c r="H41" i="18"/>
  <c r="G42" i="18"/>
  <c r="H42" i="18"/>
  <c r="G43" i="18"/>
  <c r="H43" i="18"/>
  <c r="E44" i="18"/>
  <c r="F44" i="18"/>
  <c r="G44" i="18"/>
  <c r="H44" i="18"/>
  <c r="E45" i="18"/>
  <c r="F45" i="18"/>
  <c r="G45" i="18"/>
  <c r="H45" i="18"/>
  <c r="E46" i="18"/>
  <c r="F46" i="18"/>
  <c r="G46" i="18"/>
  <c r="H46" i="18"/>
  <c r="E47" i="18"/>
  <c r="F47" i="18"/>
  <c r="G47" i="18"/>
  <c r="H47" i="18"/>
  <c r="E48" i="18"/>
  <c r="F48" i="18"/>
  <c r="G48" i="18"/>
  <c r="H48" i="18"/>
  <c r="E49" i="18"/>
  <c r="F49" i="18"/>
  <c r="G49" i="18"/>
  <c r="H49" i="18"/>
  <c r="E50" i="18"/>
  <c r="F50" i="18"/>
  <c r="G50" i="18"/>
  <c r="H50" i="18"/>
  <c r="E51" i="18"/>
  <c r="F51" i="18"/>
  <c r="G51" i="18"/>
  <c r="H51" i="18"/>
  <c r="E52" i="18"/>
  <c r="F52" i="18"/>
  <c r="G52" i="18"/>
  <c r="H52" i="18"/>
  <c r="E53" i="18"/>
  <c r="F53" i="18"/>
  <c r="G53" i="18"/>
  <c r="H53" i="18"/>
  <c r="E54" i="18"/>
  <c r="F54" i="18"/>
  <c r="G54" i="18"/>
  <c r="H54" i="18"/>
  <c r="E55" i="18"/>
  <c r="F55" i="18"/>
  <c r="G55" i="18"/>
  <c r="H55" i="18"/>
  <c r="E56" i="18"/>
  <c r="F56" i="18"/>
  <c r="G56" i="18"/>
  <c r="H56" i="18"/>
  <c r="E57" i="18"/>
  <c r="F57" i="18"/>
  <c r="G57" i="18"/>
  <c r="H57" i="18"/>
  <c r="E58" i="18"/>
  <c r="F58" i="18"/>
  <c r="G58" i="18"/>
  <c r="H58" i="18"/>
  <c r="E59" i="18"/>
  <c r="F59" i="18"/>
  <c r="G59" i="18"/>
  <c r="H59" i="18"/>
  <c r="E60" i="18"/>
  <c r="F60" i="18"/>
  <c r="G60" i="18"/>
  <c r="H60" i="18"/>
  <c r="E61" i="18"/>
  <c r="F61" i="18"/>
  <c r="G61" i="18"/>
  <c r="H61" i="18"/>
  <c r="E62" i="18"/>
  <c r="F62" i="18"/>
  <c r="G62" i="18"/>
  <c r="H62" i="18"/>
  <c r="E63" i="18"/>
  <c r="F63" i="18"/>
  <c r="G63" i="18"/>
  <c r="H63" i="18"/>
  <c r="E64" i="18"/>
  <c r="F64" i="18"/>
  <c r="G64" i="18"/>
  <c r="H64" i="18"/>
  <c r="E65" i="18"/>
  <c r="F65" i="18"/>
  <c r="G65" i="18"/>
  <c r="H65" i="18"/>
  <c r="E66" i="18"/>
  <c r="F66" i="18"/>
  <c r="G66" i="18"/>
  <c r="H66" i="18"/>
  <c r="E67" i="18"/>
  <c r="F67" i="18"/>
  <c r="G67" i="18"/>
  <c r="H67" i="18"/>
  <c r="E68" i="18"/>
  <c r="F68" i="18"/>
  <c r="G68" i="18"/>
  <c r="H68" i="18"/>
  <c r="E69" i="18"/>
  <c r="F69" i="18"/>
  <c r="G69" i="18"/>
  <c r="H69" i="18"/>
  <c r="E70" i="18"/>
  <c r="F70" i="18"/>
  <c r="G70" i="18"/>
  <c r="H70" i="18"/>
  <c r="E71" i="18"/>
  <c r="F71" i="18"/>
  <c r="G71" i="18"/>
  <c r="H71" i="18"/>
  <c r="E72" i="18"/>
  <c r="F72" i="18"/>
  <c r="G72" i="18"/>
  <c r="H72" i="18"/>
  <c r="E73" i="18"/>
  <c r="F73" i="18"/>
  <c r="G73" i="18"/>
  <c r="H73" i="18"/>
  <c r="F16" i="18"/>
  <c r="G16" i="18"/>
  <c r="H16" i="18"/>
  <c r="E16" i="18"/>
  <c r="H261" i="49"/>
  <c r="G261" i="49"/>
  <c r="F261" i="49"/>
  <c r="E261" i="49"/>
  <c r="D260" i="49"/>
  <c r="D259" i="49"/>
  <c r="D261" i="49" s="1"/>
  <c r="H258" i="49"/>
  <c r="G258" i="49"/>
  <c r="F258" i="49"/>
  <c r="E258" i="49"/>
  <c r="D257" i="49"/>
  <c r="D256" i="49"/>
  <c r="D255" i="49"/>
  <c r="D254" i="49"/>
  <c r="H253" i="49"/>
  <c r="G253" i="49"/>
  <c r="F253" i="49"/>
  <c r="E253" i="49"/>
  <c r="D252" i="49"/>
  <c r="D249" i="49"/>
  <c r="D248" i="49"/>
  <c r="D246" i="49"/>
  <c r="H244" i="49"/>
  <c r="G244" i="49"/>
  <c r="F244" i="49"/>
  <c r="E244" i="49"/>
  <c r="D243" i="49"/>
  <c r="D244" i="49" s="1"/>
  <c r="H242" i="49"/>
  <c r="G242" i="49"/>
  <c r="F242" i="49"/>
  <c r="E242" i="49"/>
  <c r="D241" i="49"/>
  <c r="D240" i="49"/>
  <c r="D239" i="49"/>
  <c r="D238" i="49"/>
  <c r="D237" i="49"/>
  <c r="D236" i="49"/>
  <c r="D235" i="49"/>
  <c r="D234" i="49"/>
  <c r="D233" i="49"/>
  <c r="D232" i="49"/>
  <c r="D231" i="49"/>
  <c r="D230" i="49"/>
  <c r="D229" i="49"/>
  <c r="D228" i="49"/>
  <c r="D227" i="49"/>
  <c r="D226" i="49"/>
  <c r="D225" i="49"/>
  <c r="D224" i="49"/>
  <c r="D223" i="49"/>
  <c r="D222" i="49"/>
  <c r="D221" i="49"/>
  <c r="D220" i="49"/>
  <c r="D219" i="49"/>
  <c r="D218" i="49"/>
  <c r="D217" i="49"/>
  <c r="D216" i="49"/>
  <c r="D215" i="49"/>
  <c r="D214" i="49"/>
  <c r="D213" i="49"/>
  <c r="D212" i="49"/>
  <c r="D211" i="49"/>
  <c r="D210" i="49"/>
  <c r="D209" i="49"/>
  <c r="D208" i="49"/>
  <c r="D207" i="49"/>
  <c r="D206" i="49"/>
  <c r="D205" i="49"/>
  <c r="D204" i="49"/>
  <c r="D203" i="49"/>
  <c r="D202" i="49"/>
  <c r="D201" i="49"/>
  <c r="D200" i="49"/>
  <c r="D199" i="49"/>
  <c r="D198" i="49"/>
  <c r="D197" i="49"/>
  <c r="D196" i="49"/>
  <c r="D195" i="49"/>
  <c r="D194" i="49"/>
  <c r="D193" i="49"/>
  <c r="D192" i="49"/>
  <c r="D191" i="49"/>
  <c r="D190" i="49"/>
  <c r="D189" i="49"/>
  <c r="D188" i="49"/>
  <c r="D187" i="49"/>
  <c r="D186" i="49"/>
  <c r="D185" i="49"/>
  <c r="D184" i="49"/>
  <c r="D183" i="49"/>
  <c r="D182" i="49"/>
  <c r="D181" i="49"/>
  <c r="D180" i="49"/>
  <c r="D179" i="49"/>
  <c r="D178" i="49"/>
  <c r="D177" i="49"/>
  <c r="D176" i="49"/>
  <c r="D175" i="49"/>
  <c r="D174" i="49"/>
  <c r="D173" i="49"/>
  <c r="D172" i="49"/>
  <c r="D171" i="49"/>
  <c r="D170" i="49"/>
  <c r="D169" i="49"/>
  <c r="D168" i="49"/>
  <c r="D167" i="49"/>
  <c r="D166" i="49"/>
  <c r="D165" i="49"/>
  <c r="D164" i="49"/>
  <c r="D163" i="49"/>
  <c r="D162" i="49"/>
  <c r="D161" i="49"/>
  <c r="D160" i="49"/>
  <c r="D159" i="49"/>
  <c r="D158" i="49"/>
  <c r="D157" i="49"/>
  <c r="D156" i="49"/>
  <c r="D155" i="49"/>
  <c r="D154" i="49"/>
  <c r="D153" i="49"/>
  <c r="D152" i="49"/>
  <c r="D151" i="49"/>
  <c r="D150" i="49"/>
  <c r="D149" i="49"/>
  <c r="D148" i="49"/>
  <c r="D147" i="49"/>
  <c r="D146" i="49"/>
  <c r="D145" i="49"/>
  <c r="D144" i="49"/>
  <c r="D143" i="49"/>
  <c r="D142" i="49"/>
  <c r="D141" i="49"/>
  <c r="D140" i="49"/>
  <c r="D139" i="49"/>
  <c r="D138" i="49"/>
  <c r="D137" i="49"/>
  <c r="H136" i="49"/>
  <c r="G136" i="49"/>
  <c r="F136" i="49"/>
  <c r="E136" i="49"/>
  <c r="D135" i="49"/>
  <c r="D134" i="49"/>
  <c r="D133" i="49"/>
  <c r="D132" i="49"/>
  <c r="D131" i="49"/>
  <c r="D130" i="49"/>
  <c r="D129" i="49"/>
  <c r="D128" i="49"/>
  <c r="D127" i="49"/>
  <c r="D126" i="49"/>
  <c r="D125" i="49"/>
  <c r="D124" i="49"/>
  <c r="D123" i="49"/>
  <c r="D122" i="49"/>
  <c r="D121" i="49"/>
  <c r="D120" i="49"/>
  <c r="D119" i="49"/>
  <c r="D118" i="49"/>
  <c r="D117" i="49"/>
  <c r="D116" i="49"/>
  <c r="D115" i="49"/>
  <c r="D114" i="49"/>
  <c r="D113" i="49"/>
  <c r="D112" i="49"/>
  <c r="D111" i="49"/>
  <c r="D110" i="49"/>
  <c r="D109" i="49"/>
  <c r="D108" i="49"/>
  <c r="D107" i="49"/>
  <c r="D106" i="49"/>
  <c r="D105" i="49"/>
  <c r="D104" i="49"/>
  <c r="D103" i="49"/>
  <c r="D102" i="49"/>
  <c r="D101" i="49"/>
  <c r="D100" i="49"/>
  <c r="D99" i="49"/>
  <c r="D98" i="49"/>
  <c r="D97" i="49"/>
  <c r="D96" i="49"/>
  <c r="D95" i="49"/>
  <c r="D94" i="49"/>
  <c r="D93" i="49"/>
  <c r="D92" i="49"/>
  <c r="D91" i="49"/>
  <c r="D90" i="49"/>
  <c r="D89" i="49"/>
  <c r="D88" i="49"/>
  <c r="D87" i="49"/>
  <c r="D86" i="49"/>
  <c r="D85" i="49"/>
  <c r="D84" i="49"/>
  <c r="D83" i="49"/>
  <c r="D82" i="49"/>
  <c r="D81" i="49"/>
  <c r="D80" i="49"/>
  <c r="D79" i="49"/>
  <c r="D78" i="49"/>
  <c r="D77" i="49"/>
  <c r="D76" i="49"/>
  <c r="D75" i="49"/>
  <c r="D74" i="49"/>
  <c r="D73" i="49"/>
  <c r="D72" i="49"/>
  <c r="H71" i="49"/>
  <c r="G71" i="49"/>
  <c r="F71" i="49"/>
  <c r="E71" i="49"/>
  <c r="D70" i="49"/>
  <c r="D69" i="49"/>
  <c r="D68" i="49"/>
  <c r="D67" i="49"/>
  <c r="D66" i="49"/>
  <c r="D65" i="49"/>
  <c r="D64" i="49"/>
  <c r="D63" i="49"/>
  <c r="D62" i="49"/>
  <c r="D61" i="49"/>
  <c r="D60" i="49"/>
  <c r="D59" i="49"/>
  <c r="D58" i="49"/>
  <c r="D57" i="49"/>
  <c r="D56" i="49"/>
  <c r="D55" i="49"/>
  <c r="D54" i="49"/>
  <c r="D53" i="49"/>
  <c r="D52" i="49"/>
  <c r="D51" i="49"/>
  <c r="D50" i="49"/>
  <c r="D49" i="49"/>
  <c r="D48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C244" i="18"/>
  <c r="G247" i="18"/>
  <c r="F244" i="48"/>
  <c r="H261" i="48"/>
  <c r="G261" i="48"/>
  <c r="F261" i="48"/>
  <c r="E261" i="48"/>
  <c r="D260" i="48"/>
  <c r="D259" i="48"/>
  <c r="H258" i="48"/>
  <c r="G258" i="48"/>
  <c r="F258" i="48"/>
  <c r="E258" i="48"/>
  <c r="D257" i="48"/>
  <c r="D256" i="48"/>
  <c r="D255" i="48"/>
  <c r="D254" i="48"/>
  <c r="D252" i="48"/>
  <c r="D249" i="48"/>
  <c r="D248" i="48"/>
  <c r="D246" i="48"/>
  <c r="H244" i="48"/>
  <c r="G244" i="48"/>
  <c r="E244" i="48"/>
  <c r="D243" i="48"/>
  <c r="D244" i="48" s="1"/>
  <c r="H242" i="48"/>
  <c r="G242" i="48"/>
  <c r="F242" i="48"/>
  <c r="E242" i="48"/>
  <c r="D241" i="48"/>
  <c r="D240" i="48"/>
  <c r="D239" i="48"/>
  <c r="D238" i="48"/>
  <c r="D237" i="48"/>
  <c r="D236" i="48"/>
  <c r="D235" i="48"/>
  <c r="D234" i="48"/>
  <c r="D233" i="48"/>
  <c r="D232" i="48"/>
  <c r="D231" i="48"/>
  <c r="D230" i="48"/>
  <c r="D229" i="48"/>
  <c r="D228" i="48"/>
  <c r="D227" i="48"/>
  <c r="D226" i="48"/>
  <c r="D225" i="48"/>
  <c r="D224" i="48"/>
  <c r="D223" i="48"/>
  <c r="D222" i="48"/>
  <c r="D221" i="48"/>
  <c r="D220" i="48"/>
  <c r="D219" i="48"/>
  <c r="D218" i="48"/>
  <c r="D217" i="48"/>
  <c r="D216" i="48"/>
  <c r="D215" i="48"/>
  <c r="D214" i="48"/>
  <c r="D213" i="48"/>
  <c r="D212" i="48"/>
  <c r="D211" i="48"/>
  <c r="D210" i="48"/>
  <c r="D209" i="48"/>
  <c r="D208" i="48"/>
  <c r="D207" i="48"/>
  <c r="D206" i="48"/>
  <c r="D205" i="48"/>
  <c r="D204" i="48"/>
  <c r="D203" i="48"/>
  <c r="D202" i="48"/>
  <c r="D201" i="48"/>
  <c r="D200" i="48"/>
  <c r="D199" i="48"/>
  <c r="D198" i="48"/>
  <c r="D197" i="48"/>
  <c r="D196" i="48"/>
  <c r="D195" i="48"/>
  <c r="D194" i="48"/>
  <c r="D193" i="48"/>
  <c r="D192" i="48"/>
  <c r="D191" i="48"/>
  <c r="D190" i="48"/>
  <c r="D189" i="48"/>
  <c r="D188" i="48"/>
  <c r="D187" i="48"/>
  <c r="D186" i="48"/>
  <c r="D185" i="48"/>
  <c r="D184" i="48"/>
  <c r="D183" i="48"/>
  <c r="D182" i="48"/>
  <c r="D181" i="48"/>
  <c r="D180" i="48"/>
  <c r="D179" i="48"/>
  <c r="D178" i="48"/>
  <c r="D177" i="48"/>
  <c r="D176" i="48"/>
  <c r="D175" i="48"/>
  <c r="D174" i="48"/>
  <c r="D173" i="48"/>
  <c r="D172" i="48"/>
  <c r="D171" i="48"/>
  <c r="D170" i="48"/>
  <c r="D169" i="48"/>
  <c r="D168" i="48"/>
  <c r="D167" i="48"/>
  <c r="D166" i="48"/>
  <c r="D165" i="48"/>
  <c r="D164" i="48"/>
  <c r="D163" i="48"/>
  <c r="D162" i="48"/>
  <c r="D161" i="48"/>
  <c r="D160" i="48"/>
  <c r="D159" i="48"/>
  <c r="D158" i="48"/>
  <c r="D157" i="48"/>
  <c r="D156" i="48"/>
  <c r="D155" i="48"/>
  <c r="D154" i="48"/>
  <c r="D153" i="48"/>
  <c r="D152" i="48"/>
  <c r="D151" i="48"/>
  <c r="D150" i="48"/>
  <c r="D149" i="48"/>
  <c r="D148" i="48"/>
  <c r="D147" i="48"/>
  <c r="D146" i="48"/>
  <c r="D145" i="48"/>
  <c r="D144" i="48"/>
  <c r="D143" i="48"/>
  <c r="D142" i="48"/>
  <c r="D141" i="48"/>
  <c r="D140" i="48"/>
  <c r="D139" i="48"/>
  <c r="D138" i="48"/>
  <c r="D137" i="48"/>
  <c r="H136" i="48"/>
  <c r="G136" i="48"/>
  <c r="F136" i="48"/>
  <c r="E136" i="48"/>
  <c r="D135" i="48"/>
  <c r="D134" i="48"/>
  <c r="D133" i="48"/>
  <c r="D132" i="48"/>
  <c r="D131" i="48"/>
  <c r="D130" i="48"/>
  <c r="D129" i="48"/>
  <c r="D128" i="48"/>
  <c r="D127" i="48"/>
  <c r="D126" i="48"/>
  <c r="D125" i="48"/>
  <c r="D124" i="48"/>
  <c r="D123" i="48"/>
  <c r="D122" i="48"/>
  <c r="D121" i="48"/>
  <c r="D120" i="48"/>
  <c r="D119" i="48"/>
  <c r="D118" i="48"/>
  <c r="D117" i="48"/>
  <c r="D116" i="48"/>
  <c r="D115" i="48"/>
  <c r="D114" i="48"/>
  <c r="D113" i="48"/>
  <c r="D112" i="48"/>
  <c r="D111" i="48"/>
  <c r="D110" i="48"/>
  <c r="D109" i="48"/>
  <c r="D108" i="48"/>
  <c r="D107" i="48"/>
  <c r="D106" i="48"/>
  <c r="D105" i="48"/>
  <c r="D104" i="48"/>
  <c r="D103" i="48"/>
  <c r="D102" i="48"/>
  <c r="D101" i="48"/>
  <c r="D100" i="48"/>
  <c r="D99" i="48"/>
  <c r="D98" i="48"/>
  <c r="D97" i="48"/>
  <c r="D96" i="48"/>
  <c r="D95" i="48"/>
  <c r="D94" i="48"/>
  <c r="D93" i="48"/>
  <c r="D92" i="48"/>
  <c r="D91" i="48"/>
  <c r="D90" i="48"/>
  <c r="D89" i="48"/>
  <c r="D88" i="48"/>
  <c r="D87" i="48"/>
  <c r="D86" i="48"/>
  <c r="D85" i="48"/>
  <c r="D84" i="48"/>
  <c r="D83" i="48"/>
  <c r="D82" i="48"/>
  <c r="D81" i="48"/>
  <c r="D80" i="48"/>
  <c r="D79" i="48"/>
  <c r="D78" i="48"/>
  <c r="D77" i="48"/>
  <c r="D76" i="48"/>
  <c r="D75" i="48"/>
  <c r="D74" i="48"/>
  <c r="D73" i="48"/>
  <c r="D72" i="48"/>
  <c r="H71" i="48"/>
  <c r="G71" i="48"/>
  <c r="D70" i="48"/>
  <c r="D69" i="48"/>
  <c r="D68" i="48"/>
  <c r="D67" i="48"/>
  <c r="D66" i="48"/>
  <c r="D65" i="48"/>
  <c r="D64" i="48"/>
  <c r="D63" i="48"/>
  <c r="D62" i="48"/>
  <c r="D61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8" i="48"/>
  <c r="D47" i="48"/>
  <c r="D46" i="48"/>
  <c r="D45" i="48"/>
  <c r="D44" i="48"/>
  <c r="D43" i="48"/>
  <c r="D42" i="48"/>
  <c r="D41" i="48"/>
  <c r="D40" i="48"/>
  <c r="D39" i="48"/>
  <c r="D37" i="48"/>
  <c r="D36" i="48"/>
  <c r="D35" i="48"/>
  <c r="D34" i="48"/>
  <c r="D33" i="48"/>
  <c r="D32" i="48"/>
  <c r="D31" i="48"/>
  <c r="D30" i="48"/>
  <c r="D29" i="48"/>
  <c r="D28" i="48"/>
  <c r="D27" i="48"/>
  <c r="D26" i="48"/>
  <c r="D25" i="48"/>
  <c r="D24" i="48"/>
  <c r="D22" i="48"/>
  <c r="D21" i="48"/>
  <c r="D20" i="48"/>
  <c r="D19" i="48"/>
  <c r="D18" i="48"/>
  <c r="D17" i="48"/>
  <c r="D16" i="48"/>
  <c r="D15" i="48"/>
  <c r="D14" i="48"/>
  <c r="D13" i="48"/>
  <c r="H261" i="47"/>
  <c r="G261" i="47"/>
  <c r="F261" i="47"/>
  <c r="E261" i="47"/>
  <c r="D260" i="47"/>
  <c r="D259" i="47"/>
  <c r="D261" i="47" s="1"/>
  <c r="H258" i="47"/>
  <c r="G258" i="47"/>
  <c r="F258" i="47"/>
  <c r="E258" i="47"/>
  <c r="D257" i="47"/>
  <c r="D256" i="47"/>
  <c r="D255" i="47"/>
  <c r="D254" i="47"/>
  <c r="H253" i="47"/>
  <c r="G253" i="47"/>
  <c r="F253" i="47"/>
  <c r="E253" i="47"/>
  <c r="D252" i="47"/>
  <c r="D249" i="47"/>
  <c r="D248" i="47"/>
  <c r="D246" i="47"/>
  <c r="H244" i="47"/>
  <c r="G244" i="47"/>
  <c r="F244" i="47"/>
  <c r="E244" i="47"/>
  <c r="D243" i="47"/>
  <c r="D244" i="47" s="1"/>
  <c r="H242" i="47"/>
  <c r="G242" i="47"/>
  <c r="F242" i="47"/>
  <c r="E242" i="47"/>
  <c r="D241" i="47"/>
  <c r="D240" i="47"/>
  <c r="D239" i="47"/>
  <c r="D238" i="47"/>
  <c r="D237" i="47"/>
  <c r="D236" i="47"/>
  <c r="D235" i="47"/>
  <c r="D234" i="47"/>
  <c r="D233" i="47"/>
  <c r="D232" i="47"/>
  <c r="D231" i="47"/>
  <c r="D230" i="47"/>
  <c r="D229" i="47"/>
  <c r="D228" i="47"/>
  <c r="D227" i="47"/>
  <c r="D226" i="47"/>
  <c r="D225" i="47"/>
  <c r="D224" i="47"/>
  <c r="D223" i="47"/>
  <c r="D222" i="47"/>
  <c r="D221" i="47"/>
  <c r="D220" i="47"/>
  <c r="D219" i="47"/>
  <c r="D218" i="47"/>
  <c r="D217" i="47"/>
  <c r="D216" i="47"/>
  <c r="D215" i="47"/>
  <c r="D214" i="47"/>
  <c r="D213" i="47"/>
  <c r="D212" i="47"/>
  <c r="D211" i="47"/>
  <c r="D210" i="47"/>
  <c r="D209" i="47"/>
  <c r="D208" i="47"/>
  <c r="D207" i="47"/>
  <c r="D206" i="47"/>
  <c r="D205" i="47"/>
  <c r="D204" i="47"/>
  <c r="D203" i="47"/>
  <c r="D202" i="47"/>
  <c r="D201" i="47"/>
  <c r="D200" i="47"/>
  <c r="D199" i="47"/>
  <c r="D198" i="47"/>
  <c r="D197" i="47"/>
  <c r="D196" i="47"/>
  <c r="D195" i="47"/>
  <c r="D194" i="47"/>
  <c r="D193" i="47"/>
  <c r="D192" i="47"/>
  <c r="D191" i="47"/>
  <c r="D190" i="47"/>
  <c r="D189" i="47"/>
  <c r="D188" i="47"/>
  <c r="D187" i="47"/>
  <c r="D186" i="47"/>
  <c r="D185" i="47"/>
  <c r="D184" i="47"/>
  <c r="D183" i="47"/>
  <c r="D182" i="47"/>
  <c r="D181" i="47"/>
  <c r="D180" i="47"/>
  <c r="D179" i="47"/>
  <c r="D178" i="47"/>
  <c r="D177" i="47"/>
  <c r="D176" i="47"/>
  <c r="D175" i="47"/>
  <c r="D174" i="47"/>
  <c r="D173" i="47"/>
  <c r="D172" i="47"/>
  <c r="D171" i="47"/>
  <c r="D170" i="47"/>
  <c r="D169" i="47"/>
  <c r="D168" i="47"/>
  <c r="D167" i="47"/>
  <c r="D166" i="47"/>
  <c r="D165" i="47"/>
  <c r="D164" i="47"/>
  <c r="D163" i="47"/>
  <c r="D162" i="47"/>
  <c r="D161" i="47"/>
  <c r="D160" i="47"/>
  <c r="D159" i="47"/>
  <c r="D158" i="47"/>
  <c r="D157" i="47"/>
  <c r="D156" i="47"/>
  <c r="D155" i="47"/>
  <c r="D154" i="47"/>
  <c r="D153" i="47"/>
  <c r="D152" i="47"/>
  <c r="D151" i="47"/>
  <c r="D150" i="47"/>
  <c r="D149" i="47"/>
  <c r="D148" i="47"/>
  <c r="D147" i="47"/>
  <c r="D146" i="47"/>
  <c r="D145" i="47"/>
  <c r="D144" i="47"/>
  <c r="D143" i="47"/>
  <c r="D142" i="47"/>
  <c r="D141" i="47"/>
  <c r="D140" i="47"/>
  <c r="D139" i="47"/>
  <c r="D138" i="47"/>
  <c r="D137" i="47"/>
  <c r="H136" i="47"/>
  <c r="G136" i="47"/>
  <c r="E136" i="47"/>
  <c r="D135" i="47"/>
  <c r="D134" i="47"/>
  <c r="D133" i="47"/>
  <c r="D132" i="47"/>
  <c r="D131" i="47"/>
  <c r="D130" i="47"/>
  <c r="D129" i="47"/>
  <c r="D128" i="47"/>
  <c r="D127" i="47"/>
  <c r="D126" i="47"/>
  <c r="D125" i="47"/>
  <c r="D124" i="47"/>
  <c r="D123" i="47"/>
  <c r="D122" i="47"/>
  <c r="D121" i="47"/>
  <c r="D120" i="47"/>
  <c r="D119" i="47"/>
  <c r="D118" i="47"/>
  <c r="D117" i="47"/>
  <c r="D116" i="47"/>
  <c r="D115" i="47"/>
  <c r="D114" i="47"/>
  <c r="D113" i="47"/>
  <c r="D112" i="47"/>
  <c r="D111" i="47"/>
  <c r="D110" i="47"/>
  <c r="D109" i="47"/>
  <c r="D108" i="47"/>
  <c r="D107" i="47"/>
  <c r="D106" i="47"/>
  <c r="D105" i="47"/>
  <c r="D104" i="47"/>
  <c r="D103" i="47"/>
  <c r="D102" i="47"/>
  <c r="D101" i="47"/>
  <c r="D100" i="47"/>
  <c r="D99" i="47"/>
  <c r="D98" i="47"/>
  <c r="D97" i="47"/>
  <c r="D96" i="47"/>
  <c r="D95" i="47"/>
  <c r="D94" i="47"/>
  <c r="D93" i="47"/>
  <c r="D92" i="47"/>
  <c r="D91" i="47"/>
  <c r="D90" i="47"/>
  <c r="D89" i="47"/>
  <c r="D88" i="47"/>
  <c r="D87" i="47"/>
  <c r="D86" i="47"/>
  <c r="D85" i="47"/>
  <c r="D84" i="47"/>
  <c r="D83" i="47"/>
  <c r="D82" i="47"/>
  <c r="D81" i="47"/>
  <c r="D80" i="47"/>
  <c r="D79" i="47"/>
  <c r="D78" i="47"/>
  <c r="D77" i="47"/>
  <c r="D76" i="47"/>
  <c r="D75" i="47"/>
  <c r="D74" i="47"/>
  <c r="D73" i="47"/>
  <c r="F136" i="47"/>
  <c r="H71" i="47"/>
  <c r="G71" i="47"/>
  <c r="F71" i="47"/>
  <c r="E71" i="47"/>
  <c r="D70" i="47"/>
  <c r="D69" i="47"/>
  <c r="D68" i="47"/>
  <c r="D67" i="47"/>
  <c r="D66" i="47"/>
  <c r="D65" i="47"/>
  <c r="D64" i="47"/>
  <c r="D63" i="47"/>
  <c r="D62" i="47"/>
  <c r="D61" i="47"/>
  <c r="D60" i="47"/>
  <c r="D59" i="47"/>
  <c r="D58" i="47"/>
  <c r="D57" i="47"/>
  <c r="D56" i="47"/>
  <c r="D55" i="47"/>
  <c r="D54" i="47"/>
  <c r="D53" i="47"/>
  <c r="D52" i="47"/>
  <c r="D51" i="47"/>
  <c r="D50" i="47"/>
  <c r="D49" i="47"/>
  <c r="D48" i="47"/>
  <c r="D47" i="47"/>
  <c r="D46" i="47"/>
  <c r="D45" i="47"/>
  <c r="D44" i="47"/>
  <c r="D43" i="47"/>
  <c r="D42" i="47"/>
  <c r="D41" i="47"/>
  <c r="D40" i="47"/>
  <c r="D39" i="47"/>
  <c r="D38" i="47"/>
  <c r="D37" i="47"/>
  <c r="D36" i="47"/>
  <c r="D35" i="47"/>
  <c r="D34" i="47"/>
  <c r="D33" i="47"/>
  <c r="D32" i="47"/>
  <c r="D31" i="47"/>
  <c r="D30" i="47"/>
  <c r="D29" i="47"/>
  <c r="D28" i="47"/>
  <c r="D27" i="47"/>
  <c r="D26" i="47"/>
  <c r="D25" i="47"/>
  <c r="D24" i="47"/>
  <c r="D23" i="47"/>
  <c r="D22" i="47"/>
  <c r="D21" i="47"/>
  <c r="D20" i="47"/>
  <c r="D19" i="47"/>
  <c r="D18" i="47"/>
  <c r="D17" i="47"/>
  <c r="D16" i="47"/>
  <c r="D15" i="47"/>
  <c r="D14" i="47"/>
  <c r="D13" i="47"/>
  <c r="F136" i="46"/>
  <c r="H261" i="46"/>
  <c r="G261" i="46"/>
  <c r="F261" i="46"/>
  <c r="E261" i="46"/>
  <c r="D260" i="46"/>
  <c r="D259" i="46"/>
  <c r="H258" i="46"/>
  <c r="G258" i="46"/>
  <c r="F258" i="46"/>
  <c r="E258" i="46"/>
  <c r="D257" i="46"/>
  <c r="D256" i="46"/>
  <c r="D255" i="46"/>
  <c r="D254" i="46"/>
  <c r="H253" i="46"/>
  <c r="G253" i="46"/>
  <c r="F253" i="46"/>
  <c r="E253" i="46"/>
  <c r="D252" i="46"/>
  <c r="D249" i="46"/>
  <c r="D248" i="46"/>
  <c r="D246" i="46"/>
  <c r="H244" i="46"/>
  <c r="G244" i="46"/>
  <c r="F244" i="46"/>
  <c r="E244" i="46"/>
  <c r="D243" i="46"/>
  <c r="D244" i="46" s="1"/>
  <c r="H242" i="46"/>
  <c r="G242" i="46"/>
  <c r="F242" i="46"/>
  <c r="E242" i="46"/>
  <c r="D241" i="46"/>
  <c r="D240" i="46"/>
  <c r="D239" i="46"/>
  <c r="D238" i="46"/>
  <c r="D237" i="46"/>
  <c r="D236" i="46"/>
  <c r="D235" i="46"/>
  <c r="D234" i="46"/>
  <c r="D233" i="46"/>
  <c r="D232" i="46"/>
  <c r="D231" i="46"/>
  <c r="D230" i="46"/>
  <c r="D229" i="46"/>
  <c r="D228" i="46"/>
  <c r="D227" i="46"/>
  <c r="D226" i="46"/>
  <c r="D225" i="46"/>
  <c r="D224" i="46"/>
  <c r="D223" i="46"/>
  <c r="D222" i="46"/>
  <c r="D221" i="46"/>
  <c r="D220" i="46"/>
  <c r="D219" i="46"/>
  <c r="D218" i="46"/>
  <c r="D217" i="46"/>
  <c r="D216" i="46"/>
  <c r="D215" i="46"/>
  <c r="D214" i="46"/>
  <c r="D213" i="46"/>
  <c r="D212" i="46"/>
  <c r="D211" i="46"/>
  <c r="D210" i="46"/>
  <c r="D209" i="46"/>
  <c r="D208" i="46"/>
  <c r="D207" i="46"/>
  <c r="D206" i="46"/>
  <c r="D205" i="46"/>
  <c r="D204" i="46"/>
  <c r="D203" i="46"/>
  <c r="D202" i="46"/>
  <c r="D201" i="46"/>
  <c r="D200" i="46"/>
  <c r="D199" i="46"/>
  <c r="D198" i="46"/>
  <c r="D197" i="46"/>
  <c r="D196" i="46"/>
  <c r="D195" i="46"/>
  <c r="D194" i="46"/>
  <c r="D193" i="46"/>
  <c r="D192" i="46"/>
  <c r="D191" i="46"/>
  <c r="D190" i="46"/>
  <c r="D189" i="46"/>
  <c r="D188" i="46"/>
  <c r="D187" i="46"/>
  <c r="D186" i="46"/>
  <c r="D185" i="46"/>
  <c r="D184" i="46"/>
  <c r="D183" i="46"/>
  <c r="D182" i="46"/>
  <c r="D181" i="46"/>
  <c r="D180" i="46"/>
  <c r="D179" i="46"/>
  <c r="D178" i="46"/>
  <c r="D177" i="46"/>
  <c r="D176" i="46"/>
  <c r="D175" i="46"/>
  <c r="D174" i="46"/>
  <c r="D173" i="46"/>
  <c r="D172" i="46"/>
  <c r="D171" i="46"/>
  <c r="D170" i="46"/>
  <c r="D169" i="46"/>
  <c r="D168" i="46"/>
  <c r="D167" i="46"/>
  <c r="D166" i="46"/>
  <c r="D165" i="46"/>
  <c r="D164" i="46"/>
  <c r="D163" i="46"/>
  <c r="D162" i="46"/>
  <c r="D161" i="46"/>
  <c r="D160" i="46"/>
  <c r="D159" i="46"/>
  <c r="D158" i="46"/>
  <c r="D157" i="46"/>
  <c r="D156" i="46"/>
  <c r="D155" i="46"/>
  <c r="D154" i="46"/>
  <c r="D153" i="46"/>
  <c r="D152" i="46"/>
  <c r="D151" i="46"/>
  <c r="D150" i="46"/>
  <c r="D149" i="46"/>
  <c r="D148" i="46"/>
  <c r="D147" i="46"/>
  <c r="D146" i="46"/>
  <c r="D145" i="46"/>
  <c r="D144" i="46"/>
  <c r="D143" i="46"/>
  <c r="D142" i="46"/>
  <c r="D141" i="46"/>
  <c r="D140" i="46"/>
  <c r="D139" i="46"/>
  <c r="D138" i="46"/>
  <c r="D137" i="46"/>
  <c r="H136" i="46"/>
  <c r="G136" i="46"/>
  <c r="E136" i="46"/>
  <c r="D135" i="46"/>
  <c r="D134" i="46"/>
  <c r="D133" i="46"/>
  <c r="D132" i="46"/>
  <c r="D131" i="46"/>
  <c r="D130" i="46"/>
  <c r="D129" i="46"/>
  <c r="D128" i="46"/>
  <c r="D127" i="46"/>
  <c r="D126" i="46"/>
  <c r="D125" i="46"/>
  <c r="D124" i="46"/>
  <c r="D123" i="46"/>
  <c r="D122" i="46"/>
  <c r="D121" i="46"/>
  <c r="D120" i="46"/>
  <c r="D119" i="46"/>
  <c r="D118" i="46"/>
  <c r="D117" i="46"/>
  <c r="D116" i="46"/>
  <c r="D115" i="46"/>
  <c r="D114" i="46"/>
  <c r="D113" i="46"/>
  <c r="D112" i="46"/>
  <c r="D111" i="46"/>
  <c r="D110" i="46"/>
  <c r="D109" i="46"/>
  <c r="D108" i="46"/>
  <c r="D107" i="46"/>
  <c r="D106" i="46"/>
  <c r="D105" i="46"/>
  <c r="D104" i="46"/>
  <c r="D103" i="46"/>
  <c r="D102" i="46"/>
  <c r="D101" i="46"/>
  <c r="D100" i="46"/>
  <c r="D99" i="46"/>
  <c r="D98" i="46"/>
  <c r="D97" i="46"/>
  <c r="D96" i="46"/>
  <c r="D95" i="46"/>
  <c r="D94" i="46"/>
  <c r="D93" i="46"/>
  <c r="D92" i="46"/>
  <c r="D91" i="46"/>
  <c r="D90" i="46"/>
  <c r="D89" i="46"/>
  <c r="D88" i="46"/>
  <c r="D87" i="46"/>
  <c r="D86" i="46"/>
  <c r="D85" i="46"/>
  <c r="D84" i="46"/>
  <c r="D83" i="46"/>
  <c r="D82" i="46"/>
  <c r="D81" i="46"/>
  <c r="D80" i="46"/>
  <c r="D79" i="46"/>
  <c r="D78" i="46"/>
  <c r="D77" i="46"/>
  <c r="D76" i="46"/>
  <c r="D75" i="46"/>
  <c r="D74" i="46"/>
  <c r="D73" i="46"/>
  <c r="D72" i="46"/>
  <c r="H71" i="46"/>
  <c r="G71" i="46"/>
  <c r="F71" i="46"/>
  <c r="E71" i="46"/>
  <c r="D70" i="46"/>
  <c r="D69" i="46"/>
  <c r="D68" i="46"/>
  <c r="D67" i="46"/>
  <c r="D66" i="46"/>
  <c r="D65" i="46"/>
  <c r="D64" i="46"/>
  <c r="D63" i="46"/>
  <c r="D62" i="46"/>
  <c r="D61" i="46"/>
  <c r="D60" i="46"/>
  <c r="D59" i="46"/>
  <c r="D58" i="46"/>
  <c r="D57" i="46"/>
  <c r="D56" i="46"/>
  <c r="D55" i="46"/>
  <c r="D54" i="46"/>
  <c r="D53" i="46"/>
  <c r="D52" i="46"/>
  <c r="D51" i="46"/>
  <c r="D50" i="46"/>
  <c r="D49" i="46"/>
  <c r="D48" i="46"/>
  <c r="D47" i="46"/>
  <c r="D46" i="46"/>
  <c r="D45" i="46"/>
  <c r="D44" i="46"/>
  <c r="D43" i="46"/>
  <c r="D42" i="46"/>
  <c r="D41" i="46"/>
  <c r="D40" i="46"/>
  <c r="D39" i="46"/>
  <c r="D38" i="46"/>
  <c r="D37" i="46"/>
  <c r="D36" i="46"/>
  <c r="D35" i="46"/>
  <c r="D34" i="46"/>
  <c r="D33" i="46"/>
  <c r="D32" i="46"/>
  <c r="D31" i="46"/>
  <c r="D30" i="46"/>
  <c r="D29" i="46"/>
  <c r="D28" i="46"/>
  <c r="D27" i="46"/>
  <c r="D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H261" i="45"/>
  <c r="G261" i="45"/>
  <c r="F261" i="45"/>
  <c r="E261" i="45"/>
  <c r="D260" i="45"/>
  <c r="D259" i="45"/>
  <c r="H258" i="45"/>
  <c r="G258" i="45"/>
  <c r="F258" i="45"/>
  <c r="E258" i="45"/>
  <c r="D257" i="45"/>
  <c r="D256" i="45"/>
  <c r="D255" i="45"/>
  <c r="D254" i="45"/>
  <c r="H253" i="45"/>
  <c r="G253" i="45"/>
  <c r="F253" i="45"/>
  <c r="E253" i="45"/>
  <c r="D252" i="45"/>
  <c r="D249" i="45"/>
  <c r="D248" i="45"/>
  <c r="D246" i="45"/>
  <c r="H244" i="45"/>
  <c r="G244" i="45"/>
  <c r="F244" i="45"/>
  <c r="E244" i="45"/>
  <c r="D243" i="45"/>
  <c r="D244" i="45" s="1"/>
  <c r="H242" i="45"/>
  <c r="G242" i="45"/>
  <c r="F242" i="45"/>
  <c r="E242" i="45"/>
  <c r="D241" i="45"/>
  <c r="D240" i="45"/>
  <c r="D239" i="45"/>
  <c r="D238" i="45"/>
  <c r="D237" i="45"/>
  <c r="D236" i="45"/>
  <c r="D235" i="45"/>
  <c r="D234" i="45"/>
  <c r="D233" i="45"/>
  <c r="D232" i="45"/>
  <c r="D231" i="45"/>
  <c r="D230" i="45"/>
  <c r="D229" i="45"/>
  <c r="D228" i="45"/>
  <c r="D227" i="45"/>
  <c r="D226" i="45"/>
  <c r="D225" i="45"/>
  <c r="D224" i="45"/>
  <c r="D223" i="45"/>
  <c r="D222" i="45"/>
  <c r="D221" i="45"/>
  <c r="D220" i="45"/>
  <c r="D219" i="45"/>
  <c r="D218" i="45"/>
  <c r="D217" i="45"/>
  <c r="D216" i="45"/>
  <c r="D215" i="45"/>
  <c r="D214" i="45"/>
  <c r="D213" i="45"/>
  <c r="D212" i="45"/>
  <c r="D211" i="45"/>
  <c r="D210" i="45"/>
  <c r="D209" i="45"/>
  <c r="D208" i="45"/>
  <c r="D207" i="45"/>
  <c r="D206" i="45"/>
  <c r="D205" i="45"/>
  <c r="D204" i="45"/>
  <c r="D203" i="45"/>
  <c r="D202" i="45"/>
  <c r="D201" i="45"/>
  <c r="D200" i="45"/>
  <c r="D199" i="45"/>
  <c r="D198" i="45"/>
  <c r="D197" i="45"/>
  <c r="D196" i="45"/>
  <c r="D195" i="45"/>
  <c r="D194" i="45"/>
  <c r="D193" i="45"/>
  <c r="D192" i="45"/>
  <c r="D191" i="45"/>
  <c r="D190" i="45"/>
  <c r="D189" i="45"/>
  <c r="D188" i="45"/>
  <c r="D187" i="45"/>
  <c r="D186" i="45"/>
  <c r="D185" i="45"/>
  <c r="D184" i="45"/>
  <c r="D183" i="45"/>
  <c r="D182" i="45"/>
  <c r="D181" i="45"/>
  <c r="D180" i="45"/>
  <c r="D179" i="45"/>
  <c r="D178" i="45"/>
  <c r="D176" i="45"/>
  <c r="D175" i="45"/>
  <c r="D174" i="45"/>
  <c r="D173" i="45"/>
  <c r="D172" i="45"/>
  <c r="D171" i="45"/>
  <c r="D170" i="45"/>
  <c r="D169" i="45"/>
  <c r="D168" i="45"/>
  <c r="D167" i="45"/>
  <c r="D166" i="45"/>
  <c r="D165" i="45"/>
  <c r="D164" i="45"/>
  <c r="D163" i="45"/>
  <c r="D162" i="45"/>
  <c r="D161" i="45"/>
  <c r="D160" i="45"/>
  <c r="D159" i="45"/>
  <c r="D158" i="45"/>
  <c r="D157" i="45"/>
  <c r="D156" i="45"/>
  <c r="D155" i="45"/>
  <c r="D154" i="45"/>
  <c r="D153" i="45"/>
  <c r="D152" i="45"/>
  <c r="D151" i="45"/>
  <c r="D150" i="45"/>
  <c r="D149" i="45"/>
  <c r="D148" i="45"/>
  <c r="D147" i="45"/>
  <c r="D146" i="45"/>
  <c r="D145" i="45"/>
  <c r="D144" i="45"/>
  <c r="D143" i="45"/>
  <c r="D142" i="45"/>
  <c r="D141" i="45"/>
  <c r="D140" i="45"/>
  <c r="D139" i="45"/>
  <c r="D138" i="45"/>
  <c r="D137" i="45"/>
  <c r="H136" i="45"/>
  <c r="G136" i="45"/>
  <c r="F136" i="45"/>
  <c r="E136" i="45"/>
  <c r="D135" i="45"/>
  <c r="D134" i="45"/>
  <c r="D133" i="45"/>
  <c r="D132" i="45"/>
  <c r="D131" i="45"/>
  <c r="D130" i="45"/>
  <c r="D129" i="45"/>
  <c r="D128" i="45"/>
  <c r="D127" i="45"/>
  <c r="D126" i="45"/>
  <c r="D125" i="45"/>
  <c r="D124" i="45"/>
  <c r="D123" i="45"/>
  <c r="D122" i="45"/>
  <c r="D121" i="45"/>
  <c r="D120" i="45"/>
  <c r="D119" i="45"/>
  <c r="D118" i="45"/>
  <c r="D117" i="45"/>
  <c r="D116" i="45"/>
  <c r="D115" i="45"/>
  <c r="D114" i="45"/>
  <c r="D113" i="45"/>
  <c r="D112" i="45"/>
  <c r="D111" i="45"/>
  <c r="D110" i="45"/>
  <c r="D109" i="45"/>
  <c r="D108" i="45"/>
  <c r="D107" i="45"/>
  <c r="D106" i="45"/>
  <c r="D105" i="45"/>
  <c r="D104" i="45"/>
  <c r="D103" i="45"/>
  <c r="D102" i="45"/>
  <c r="D101" i="45"/>
  <c r="D100" i="45"/>
  <c r="D99" i="45"/>
  <c r="D98" i="45"/>
  <c r="D97" i="45"/>
  <c r="D96" i="45"/>
  <c r="D95" i="45"/>
  <c r="D94" i="45"/>
  <c r="D93" i="45"/>
  <c r="D92" i="45"/>
  <c r="D91" i="45"/>
  <c r="D90" i="45"/>
  <c r="D89" i="45"/>
  <c r="D88" i="45"/>
  <c r="D87" i="45"/>
  <c r="D86" i="45"/>
  <c r="D85" i="45"/>
  <c r="D84" i="45"/>
  <c r="D83" i="45"/>
  <c r="D82" i="45"/>
  <c r="D81" i="45"/>
  <c r="D80" i="45"/>
  <c r="D79" i="45"/>
  <c r="D78" i="45"/>
  <c r="D77" i="45"/>
  <c r="D76" i="45"/>
  <c r="D75" i="45"/>
  <c r="D74" i="45"/>
  <c r="D73" i="45"/>
  <c r="D72" i="45"/>
  <c r="H71" i="45"/>
  <c r="G71" i="45"/>
  <c r="F71" i="45"/>
  <c r="E71" i="45"/>
  <c r="D70" i="45"/>
  <c r="D69" i="45"/>
  <c r="D68" i="45"/>
  <c r="D67" i="45"/>
  <c r="D66" i="45"/>
  <c r="D65" i="45"/>
  <c r="D64" i="45"/>
  <c r="D63" i="45"/>
  <c r="D62" i="45"/>
  <c r="D61" i="45"/>
  <c r="D60" i="45"/>
  <c r="D59" i="45"/>
  <c r="D58" i="45"/>
  <c r="D57" i="45"/>
  <c r="D56" i="45"/>
  <c r="D55" i="45"/>
  <c r="D54" i="45"/>
  <c r="D53" i="45"/>
  <c r="D52" i="45"/>
  <c r="D51" i="45"/>
  <c r="D50" i="45"/>
  <c r="D49" i="45"/>
  <c r="D48" i="45"/>
  <c r="D47" i="45"/>
  <c r="D46" i="45"/>
  <c r="D45" i="45"/>
  <c r="D44" i="45"/>
  <c r="D43" i="45"/>
  <c r="D42" i="45"/>
  <c r="D41" i="45"/>
  <c r="D40" i="45"/>
  <c r="D39" i="45"/>
  <c r="D38" i="45"/>
  <c r="D37" i="45"/>
  <c r="D36" i="45"/>
  <c r="D35" i="45"/>
  <c r="D34" i="45"/>
  <c r="D33" i="45"/>
  <c r="D32" i="45"/>
  <c r="D31" i="45"/>
  <c r="D30" i="45"/>
  <c r="D29" i="45"/>
  <c r="D28" i="45"/>
  <c r="D27" i="45"/>
  <c r="D26" i="45"/>
  <c r="D25" i="45"/>
  <c r="D24" i="45"/>
  <c r="D23" i="45"/>
  <c r="D22" i="45"/>
  <c r="D21" i="45"/>
  <c r="D20" i="45"/>
  <c r="D19" i="45"/>
  <c r="D18" i="45"/>
  <c r="D17" i="45"/>
  <c r="D16" i="45"/>
  <c r="D15" i="45"/>
  <c r="D14" i="45"/>
  <c r="D13" i="45"/>
  <c r="H261" i="43"/>
  <c r="G261" i="43"/>
  <c r="F261" i="43"/>
  <c r="E261" i="43"/>
  <c r="D260" i="43"/>
  <c r="D259" i="43"/>
  <c r="D261" i="43" s="1"/>
  <c r="H258" i="43"/>
  <c r="G258" i="43"/>
  <c r="F258" i="43"/>
  <c r="E258" i="43"/>
  <c r="D257" i="43"/>
  <c r="D256" i="43"/>
  <c r="D255" i="43"/>
  <c r="D254" i="43"/>
  <c r="H253" i="43"/>
  <c r="K253" i="42" s="1"/>
  <c r="G253" i="43"/>
  <c r="J253" i="42" s="1"/>
  <c r="F253" i="43"/>
  <c r="E253" i="43"/>
  <c r="D252" i="43"/>
  <c r="D248" i="43"/>
  <c r="D246" i="43"/>
  <c r="H244" i="43"/>
  <c r="G244" i="43"/>
  <c r="F244" i="43"/>
  <c r="E244" i="43"/>
  <c r="D243" i="43"/>
  <c r="D244" i="43" s="1"/>
  <c r="H242" i="43"/>
  <c r="G242" i="43"/>
  <c r="F242" i="43"/>
  <c r="E242" i="43"/>
  <c r="D241" i="43"/>
  <c r="D240" i="43"/>
  <c r="D239" i="43"/>
  <c r="D238" i="43"/>
  <c r="D237" i="43"/>
  <c r="D236" i="43"/>
  <c r="D235" i="43"/>
  <c r="D234" i="43"/>
  <c r="D233" i="43"/>
  <c r="D232" i="43"/>
  <c r="D231" i="43"/>
  <c r="D230" i="43"/>
  <c r="D229" i="43"/>
  <c r="D228" i="43"/>
  <c r="D227" i="43"/>
  <c r="D226" i="43"/>
  <c r="D225" i="43"/>
  <c r="D224" i="43"/>
  <c r="D223" i="43"/>
  <c r="D222" i="43"/>
  <c r="D221" i="43"/>
  <c r="D220" i="43"/>
  <c r="D219" i="43"/>
  <c r="D218" i="43"/>
  <c r="D217" i="43"/>
  <c r="D216" i="43"/>
  <c r="D215" i="43"/>
  <c r="D214" i="43"/>
  <c r="D213" i="43"/>
  <c r="D212" i="43"/>
  <c r="D211" i="43"/>
  <c r="D210" i="43"/>
  <c r="D209" i="43"/>
  <c r="D208" i="43"/>
  <c r="D207" i="43"/>
  <c r="D206" i="43"/>
  <c r="D205" i="43"/>
  <c r="D204" i="43"/>
  <c r="D203" i="43"/>
  <c r="D202" i="43"/>
  <c r="D201" i="43"/>
  <c r="D200" i="43"/>
  <c r="D199" i="43"/>
  <c r="D198" i="43"/>
  <c r="D197" i="43"/>
  <c r="D196" i="43"/>
  <c r="D195" i="43"/>
  <c r="D194" i="43"/>
  <c r="D193" i="43"/>
  <c r="D192" i="43"/>
  <c r="D191" i="43"/>
  <c r="D190" i="43"/>
  <c r="D189" i="43"/>
  <c r="D188" i="43"/>
  <c r="D187" i="43"/>
  <c r="D186" i="43"/>
  <c r="D185" i="43"/>
  <c r="D184" i="43"/>
  <c r="D183" i="43"/>
  <c r="D182" i="43"/>
  <c r="D181" i="43"/>
  <c r="D180" i="43"/>
  <c r="D179" i="43"/>
  <c r="D178" i="43"/>
  <c r="D177" i="43"/>
  <c r="D176" i="43"/>
  <c r="D175" i="43"/>
  <c r="D174" i="43"/>
  <c r="D173" i="43"/>
  <c r="D172" i="43"/>
  <c r="D171" i="43"/>
  <c r="D170" i="43"/>
  <c r="D169" i="43"/>
  <c r="D168" i="43"/>
  <c r="D167" i="43"/>
  <c r="D166" i="43"/>
  <c r="D165" i="43"/>
  <c r="D164" i="43"/>
  <c r="D163" i="43"/>
  <c r="D162" i="43"/>
  <c r="D161" i="43"/>
  <c r="D160" i="43"/>
  <c r="D159" i="43"/>
  <c r="D158" i="43"/>
  <c r="D157" i="43"/>
  <c r="D156" i="43"/>
  <c r="D155" i="43"/>
  <c r="D154" i="43"/>
  <c r="D153" i="43"/>
  <c r="D152" i="43"/>
  <c r="D151" i="43"/>
  <c r="D150" i="43"/>
  <c r="D149" i="43"/>
  <c r="D148" i="43"/>
  <c r="D147" i="43"/>
  <c r="D146" i="43"/>
  <c r="D145" i="43"/>
  <c r="D144" i="43"/>
  <c r="D143" i="43"/>
  <c r="D142" i="43"/>
  <c r="D141" i="43"/>
  <c r="D140" i="43"/>
  <c r="D139" i="43"/>
  <c r="D138" i="43"/>
  <c r="D137" i="43"/>
  <c r="H136" i="43"/>
  <c r="G136" i="43"/>
  <c r="F136" i="43"/>
  <c r="E136" i="43"/>
  <c r="D135" i="43"/>
  <c r="D134" i="43"/>
  <c r="D133" i="43"/>
  <c r="D132" i="43"/>
  <c r="D131" i="43"/>
  <c r="D130" i="43"/>
  <c r="D129" i="43"/>
  <c r="D128" i="43"/>
  <c r="D127" i="43"/>
  <c r="D126" i="43"/>
  <c r="D125" i="43"/>
  <c r="D124" i="43"/>
  <c r="D123" i="43"/>
  <c r="D122" i="43"/>
  <c r="D121" i="43"/>
  <c r="D120" i="43"/>
  <c r="D119" i="43"/>
  <c r="D118" i="43"/>
  <c r="D117" i="43"/>
  <c r="D116" i="43"/>
  <c r="D115" i="43"/>
  <c r="D114" i="43"/>
  <c r="D113" i="43"/>
  <c r="D112" i="43"/>
  <c r="D111" i="43"/>
  <c r="D110" i="43"/>
  <c r="D109" i="43"/>
  <c r="D108" i="43"/>
  <c r="D107" i="43"/>
  <c r="D106" i="43"/>
  <c r="D105" i="43"/>
  <c r="D104" i="43"/>
  <c r="D103" i="43"/>
  <c r="D102" i="43"/>
  <c r="D101" i="43"/>
  <c r="D100" i="43"/>
  <c r="D99" i="43"/>
  <c r="D98" i="43"/>
  <c r="D97" i="43"/>
  <c r="D96" i="43"/>
  <c r="D95" i="43"/>
  <c r="D94" i="43"/>
  <c r="D93" i="43"/>
  <c r="D92" i="43"/>
  <c r="D91" i="43"/>
  <c r="D90" i="43"/>
  <c r="D89" i="43"/>
  <c r="D88" i="43"/>
  <c r="D87" i="43"/>
  <c r="D86" i="43"/>
  <c r="D85" i="43"/>
  <c r="D84" i="43"/>
  <c r="D83" i="43"/>
  <c r="D82" i="43"/>
  <c r="D81" i="43"/>
  <c r="D80" i="43"/>
  <c r="D79" i="43"/>
  <c r="D78" i="43"/>
  <c r="D77" i="43"/>
  <c r="D76" i="43"/>
  <c r="D75" i="43"/>
  <c r="D74" i="43"/>
  <c r="D73" i="43"/>
  <c r="D72" i="43"/>
  <c r="H71" i="43"/>
  <c r="G71" i="43"/>
  <c r="F71" i="43"/>
  <c r="E71" i="43"/>
  <c r="D70" i="43"/>
  <c r="D69" i="43"/>
  <c r="D68" i="43"/>
  <c r="D67" i="43"/>
  <c r="D66" i="43"/>
  <c r="D65" i="43"/>
  <c r="D64" i="43"/>
  <c r="D63" i="43"/>
  <c r="D62" i="43"/>
  <c r="D61" i="43"/>
  <c r="D60" i="43"/>
  <c r="D59" i="43"/>
  <c r="D58" i="43"/>
  <c r="D57" i="43"/>
  <c r="D56" i="43"/>
  <c r="D55" i="43"/>
  <c r="D54" i="43"/>
  <c r="D53" i="43"/>
  <c r="D52" i="43"/>
  <c r="D51" i="43"/>
  <c r="D50" i="43"/>
  <c r="D49" i="43"/>
  <c r="D48" i="43"/>
  <c r="D47" i="43"/>
  <c r="D46" i="43"/>
  <c r="D45" i="43"/>
  <c r="D44" i="43"/>
  <c r="D43" i="43"/>
  <c r="D42" i="43"/>
  <c r="D41" i="43"/>
  <c r="D40" i="43"/>
  <c r="D39" i="43"/>
  <c r="D38" i="43"/>
  <c r="D37" i="43"/>
  <c r="D36" i="43"/>
  <c r="D35" i="43"/>
  <c r="D34" i="43"/>
  <c r="D33" i="43"/>
  <c r="D32" i="43"/>
  <c r="D31" i="43"/>
  <c r="D30" i="43"/>
  <c r="D29" i="43"/>
  <c r="D28" i="43"/>
  <c r="D27" i="43"/>
  <c r="D26" i="43"/>
  <c r="D25" i="43"/>
  <c r="D24" i="43"/>
  <c r="D23" i="43"/>
  <c r="D22" i="43"/>
  <c r="D21" i="43"/>
  <c r="D20" i="43"/>
  <c r="D19" i="43"/>
  <c r="D18" i="43"/>
  <c r="D17" i="43"/>
  <c r="D16" i="43"/>
  <c r="D15" i="43"/>
  <c r="D14" i="43"/>
  <c r="D13" i="43"/>
  <c r="D112" i="42"/>
  <c r="H261" i="42"/>
  <c r="G261" i="42"/>
  <c r="F261" i="42"/>
  <c r="E261" i="42"/>
  <c r="D260" i="42"/>
  <c r="D259" i="42"/>
  <c r="H258" i="42"/>
  <c r="G258" i="42"/>
  <c r="F258" i="42"/>
  <c r="E258" i="42"/>
  <c r="D257" i="42"/>
  <c r="D256" i="42"/>
  <c r="D255" i="42"/>
  <c r="D254" i="42"/>
  <c r="G253" i="42"/>
  <c r="F253" i="42"/>
  <c r="E253" i="42"/>
  <c r="D248" i="42"/>
  <c r="D246" i="42"/>
  <c r="H244" i="42"/>
  <c r="G244" i="42"/>
  <c r="F244" i="42"/>
  <c r="E244" i="42"/>
  <c r="D243" i="42"/>
  <c r="D244" i="42" s="1"/>
  <c r="H242" i="42"/>
  <c r="G242" i="42"/>
  <c r="F242" i="42"/>
  <c r="E242" i="42"/>
  <c r="D241" i="42"/>
  <c r="D240" i="42"/>
  <c r="D239" i="42"/>
  <c r="D238" i="42"/>
  <c r="D237" i="42"/>
  <c r="D236" i="42"/>
  <c r="D235" i="42"/>
  <c r="D234" i="42"/>
  <c r="D233" i="42"/>
  <c r="D232" i="42"/>
  <c r="D231" i="42"/>
  <c r="D230" i="42"/>
  <c r="D229" i="42"/>
  <c r="D228" i="42"/>
  <c r="D227" i="42"/>
  <c r="D226" i="42"/>
  <c r="D225" i="42"/>
  <c r="D224" i="42"/>
  <c r="D223" i="42"/>
  <c r="D222" i="42"/>
  <c r="D221" i="42"/>
  <c r="D220" i="42"/>
  <c r="D219" i="42"/>
  <c r="D218" i="42"/>
  <c r="D217" i="42"/>
  <c r="D216" i="42"/>
  <c r="D215" i="42"/>
  <c r="D214" i="42"/>
  <c r="D213" i="42"/>
  <c r="D212" i="42"/>
  <c r="D211" i="42"/>
  <c r="D210" i="42"/>
  <c r="D209" i="42"/>
  <c r="D208" i="42"/>
  <c r="D207" i="42"/>
  <c r="D206" i="42"/>
  <c r="D205" i="42"/>
  <c r="D204" i="42"/>
  <c r="D203" i="42"/>
  <c r="D202" i="42"/>
  <c r="D201" i="42"/>
  <c r="D200" i="42"/>
  <c r="D199" i="42"/>
  <c r="D198" i="42"/>
  <c r="D197" i="42"/>
  <c r="D196" i="42"/>
  <c r="D195" i="42"/>
  <c r="D194" i="42"/>
  <c r="D193" i="42"/>
  <c r="D192" i="42"/>
  <c r="D191" i="42"/>
  <c r="D190" i="42"/>
  <c r="D189" i="42"/>
  <c r="D188" i="42"/>
  <c r="D187" i="42"/>
  <c r="D186" i="42"/>
  <c r="D185" i="42"/>
  <c r="D184" i="42"/>
  <c r="D183" i="42"/>
  <c r="D182" i="42"/>
  <c r="D181" i="42"/>
  <c r="D180" i="42"/>
  <c r="D179" i="42"/>
  <c r="D178" i="42"/>
  <c r="D177" i="42"/>
  <c r="D176" i="42"/>
  <c r="D175" i="42"/>
  <c r="D174" i="42"/>
  <c r="D173" i="42"/>
  <c r="D172" i="42"/>
  <c r="D171" i="42"/>
  <c r="D170" i="42"/>
  <c r="D169" i="42"/>
  <c r="D168" i="42"/>
  <c r="D167" i="42"/>
  <c r="D166" i="42"/>
  <c r="D165" i="42"/>
  <c r="D164" i="42"/>
  <c r="D163" i="42"/>
  <c r="D162" i="42"/>
  <c r="D161" i="42"/>
  <c r="D160" i="42"/>
  <c r="D159" i="42"/>
  <c r="D158" i="42"/>
  <c r="D157" i="42"/>
  <c r="D156" i="42"/>
  <c r="D155" i="42"/>
  <c r="D154" i="42"/>
  <c r="D153" i="42"/>
  <c r="D152" i="42"/>
  <c r="D151" i="42"/>
  <c r="D150" i="42"/>
  <c r="D149" i="42"/>
  <c r="D148" i="42"/>
  <c r="D147" i="42"/>
  <c r="D146" i="42"/>
  <c r="D145" i="42"/>
  <c r="D144" i="42"/>
  <c r="D143" i="42"/>
  <c r="D142" i="42"/>
  <c r="D141" i="42"/>
  <c r="D140" i="42"/>
  <c r="D139" i="42"/>
  <c r="D138" i="42"/>
  <c r="D137" i="42"/>
  <c r="H136" i="42"/>
  <c r="G136" i="42"/>
  <c r="G136" i="41" s="1"/>
  <c r="J136" i="42" s="1"/>
  <c r="F136" i="42"/>
  <c r="E136" i="42"/>
  <c r="D135" i="42"/>
  <c r="D134" i="42"/>
  <c r="D133" i="42"/>
  <c r="D132" i="42"/>
  <c r="D131" i="42"/>
  <c r="D130" i="42"/>
  <c r="D129" i="42"/>
  <c r="D128" i="42"/>
  <c r="D127" i="42"/>
  <c r="D126" i="42"/>
  <c r="D125" i="42"/>
  <c r="D124" i="42"/>
  <c r="D123" i="42"/>
  <c r="D122" i="42"/>
  <c r="D121" i="42"/>
  <c r="D120" i="42"/>
  <c r="D119" i="42"/>
  <c r="D118" i="42"/>
  <c r="D117" i="42"/>
  <c r="D116" i="42"/>
  <c r="D115" i="42"/>
  <c r="D114" i="42"/>
  <c r="D113" i="42"/>
  <c r="D111" i="42"/>
  <c r="D110" i="42"/>
  <c r="D109" i="42"/>
  <c r="D108" i="42"/>
  <c r="D107" i="42"/>
  <c r="D106" i="42"/>
  <c r="D105" i="42"/>
  <c r="D104" i="42"/>
  <c r="D103" i="42"/>
  <c r="D102" i="42"/>
  <c r="D101" i="42"/>
  <c r="D100" i="42"/>
  <c r="D99" i="42"/>
  <c r="D98" i="42"/>
  <c r="D97" i="42"/>
  <c r="D96" i="42"/>
  <c r="D95" i="42"/>
  <c r="D94" i="42"/>
  <c r="D93" i="42"/>
  <c r="D92" i="42"/>
  <c r="D91" i="42"/>
  <c r="D90" i="42"/>
  <c r="D89" i="42"/>
  <c r="D88" i="42"/>
  <c r="D87" i="42"/>
  <c r="D86" i="42"/>
  <c r="D85" i="42"/>
  <c r="D84" i="42"/>
  <c r="D83" i="42"/>
  <c r="D82" i="42"/>
  <c r="D81" i="42"/>
  <c r="D80" i="42"/>
  <c r="D79" i="42"/>
  <c r="D78" i="42"/>
  <c r="D77" i="42"/>
  <c r="D76" i="42"/>
  <c r="D75" i="42"/>
  <c r="D74" i="42"/>
  <c r="D73" i="42"/>
  <c r="D72" i="42"/>
  <c r="H71" i="42"/>
  <c r="G71" i="42"/>
  <c r="F71" i="42"/>
  <c r="E71" i="42"/>
  <c r="D70" i="42"/>
  <c r="D69" i="42"/>
  <c r="D68" i="42"/>
  <c r="D67" i="42"/>
  <c r="D66" i="42"/>
  <c r="D65" i="42"/>
  <c r="D64" i="42"/>
  <c r="D63" i="42"/>
  <c r="D62" i="42"/>
  <c r="D61" i="42"/>
  <c r="D60" i="42"/>
  <c r="D59" i="42"/>
  <c r="D58" i="42"/>
  <c r="D57" i="42"/>
  <c r="D56" i="42"/>
  <c r="D55" i="42"/>
  <c r="D54" i="42"/>
  <c r="D53" i="42"/>
  <c r="D52" i="42"/>
  <c r="D51" i="42"/>
  <c r="D50" i="42"/>
  <c r="D49" i="42"/>
  <c r="D48" i="42"/>
  <c r="D47" i="42"/>
  <c r="D46" i="42"/>
  <c r="D45" i="42"/>
  <c r="D44" i="42"/>
  <c r="D43" i="42"/>
  <c r="D42" i="42"/>
  <c r="D41" i="42"/>
  <c r="D40" i="42"/>
  <c r="D39" i="42"/>
  <c r="D38" i="42"/>
  <c r="D37" i="42"/>
  <c r="D36" i="42"/>
  <c r="D35" i="42"/>
  <c r="D34" i="42"/>
  <c r="D33" i="42"/>
  <c r="D32" i="42"/>
  <c r="D31" i="42"/>
  <c r="D30" i="42"/>
  <c r="D29" i="42"/>
  <c r="D28" i="42"/>
  <c r="D27" i="42"/>
  <c r="D26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H261" i="41"/>
  <c r="G261" i="41"/>
  <c r="F261" i="41"/>
  <c r="E261" i="41"/>
  <c r="D260" i="41"/>
  <c r="D259" i="41"/>
  <c r="D261" i="41" s="1"/>
  <c r="H258" i="41"/>
  <c r="G258" i="41"/>
  <c r="F258" i="41"/>
  <c r="E258" i="41"/>
  <c r="D257" i="41"/>
  <c r="D256" i="41"/>
  <c r="D255" i="41"/>
  <c r="D254" i="41"/>
  <c r="H253" i="41"/>
  <c r="G253" i="41"/>
  <c r="F253" i="41"/>
  <c r="E253" i="41"/>
  <c r="D252" i="41"/>
  <c r="D248" i="41"/>
  <c r="D246" i="41"/>
  <c r="H244" i="41"/>
  <c r="G244" i="41"/>
  <c r="F244" i="41"/>
  <c r="E244" i="41"/>
  <c r="D243" i="41"/>
  <c r="D244" i="41" s="1"/>
  <c r="H242" i="41"/>
  <c r="G242" i="41"/>
  <c r="F242" i="41"/>
  <c r="E242" i="41"/>
  <c r="D241" i="41"/>
  <c r="D240" i="41"/>
  <c r="D239" i="41"/>
  <c r="D238" i="41"/>
  <c r="D237" i="41"/>
  <c r="D236" i="41"/>
  <c r="D235" i="41"/>
  <c r="D234" i="41"/>
  <c r="D233" i="41"/>
  <c r="D232" i="41"/>
  <c r="D231" i="41"/>
  <c r="D230" i="41"/>
  <c r="D229" i="41"/>
  <c r="D228" i="41"/>
  <c r="D227" i="41"/>
  <c r="D226" i="41"/>
  <c r="D225" i="41"/>
  <c r="D224" i="41"/>
  <c r="D223" i="41"/>
  <c r="D222" i="41"/>
  <c r="D221" i="41"/>
  <c r="D220" i="41"/>
  <c r="D219" i="41"/>
  <c r="D218" i="41"/>
  <c r="D217" i="41"/>
  <c r="D216" i="41"/>
  <c r="D215" i="41"/>
  <c r="D214" i="41"/>
  <c r="D213" i="41"/>
  <c r="D212" i="41"/>
  <c r="D211" i="41"/>
  <c r="D210" i="41"/>
  <c r="D209" i="41"/>
  <c r="D208" i="41"/>
  <c r="D207" i="41"/>
  <c r="D206" i="41"/>
  <c r="D205" i="41"/>
  <c r="D204" i="41"/>
  <c r="D203" i="41"/>
  <c r="D202" i="41"/>
  <c r="D201" i="41"/>
  <c r="D200" i="41"/>
  <c r="D199" i="41"/>
  <c r="D198" i="41"/>
  <c r="D197" i="41"/>
  <c r="D196" i="41"/>
  <c r="D195" i="41"/>
  <c r="D194" i="41"/>
  <c r="D193" i="41"/>
  <c r="D192" i="41"/>
  <c r="D191" i="41"/>
  <c r="D190" i="41"/>
  <c r="D189" i="41"/>
  <c r="D188" i="41"/>
  <c r="D187" i="41"/>
  <c r="D186" i="41"/>
  <c r="D185" i="41"/>
  <c r="D184" i="41"/>
  <c r="D183" i="41"/>
  <c r="D182" i="41"/>
  <c r="D181" i="41"/>
  <c r="D180" i="41"/>
  <c r="D179" i="41"/>
  <c r="D178" i="41"/>
  <c r="D177" i="41"/>
  <c r="D176" i="41"/>
  <c r="D175" i="41"/>
  <c r="D174" i="41"/>
  <c r="D173" i="41"/>
  <c r="D172" i="41"/>
  <c r="D171" i="41"/>
  <c r="D170" i="41"/>
  <c r="D169" i="41"/>
  <c r="D168" i="41"/>
  <c r="D167" i="41"/>
  <c r="D166" i="41"/>
  <c r="D165" i="41"/>
  <c r="D164" i="41"/>
  <c r="D163" i="41"/>
  <c r="D162" i="41"/>
  <c r="D161" i="41"/>
  <c r="D160" i="41"/>
  <c r="D159" i="41"/>
  <c r="D158" i="41"/>
  <c r="D157" i="41"/>
  <c r="D156" i="41"/>
  <c r="D155" i="41"/>
  <c r="D154" i="41"/>
  <c r="D153" i="41"/>
  <c r="D152" i="41"/>
  <c r="D151" i="41"/>
  <c r="D150" i="41"/>
  <c r="D149" i="41"/>
  <c r="D148" i="41"/>
  <c r="D147" i="41"/>
  <c r="D146" i="41"/>
  <c r="D145" i="41"/>
  <c r="D144" i="41"/>
  <c r="D143" i="41"/>
  <c r="D142" i="41"/>
  <c r="D141" i="41"/>
  <c r="D140" i="41"/>
  <c r="D139" i="41"/>
  <c r="D138" i="41"/>
  <c r="D137" i="41"/>
  <c r="H136" i="41"/>
  <c r="F136" i="41"/>
  <c r="E136" i="41"/>
  <c r="D135" i="41"/>
  <c r="D134" i="41"/>
  <c r="D133" i="41"/>
  <c r="D132" i="41"/>
  <c r="D131" i="41"/>
  <c r="D130" i="41"/>
  <c r="D129" i="41"/>
  <c r="D128" i="41"/>
  <c r="D127" i="41"/>
  <c r="D126" i="41"/>
  <c r="D125" i="41"/>
  <c r="D124" i="41"/>
  <c r="D123" i="41"/>
  <c r="D122" i="41"/>
  <c r="D121" i="41"/>
  <c r="D120" i="41"/>
  <c r="D119" i="41"/>
  <c r="D118" i="41"/>
  <c r="D117" i="41"/>
  <c r="D116" i="41"/>
  <c r="D115" i="41"/>
  <c r="D114" i="41"/>
  <c r="D113" i="41"/>
  <c r="D111" i="41"/>
  <c r="D110" i="41"/>
  <c r="D109" i="41"/>
  <c r="D108" i="41"/>
  <c r="D107" i="41"/>
  <c r="D106" i="41"/>
  <c r="D105" i="41"/>
  <c r="D103" i="41"/>
  <c r="D102" i="41"/>
  <c r="D101" i="41"/>
  <c r="D100" i="41"/>
  <c r="D99" i="41"/>
  <c r="D98" i="41"/>
  <c r="D97" i="41"/>
  <c r="D96" i="41"/>
  <c r="D95" i="41"/>
  <c r="D94" i="41"/>
  <c r="D93" i="41"/>
  <c r="D92" i="41"/>
  <c r="D91" i="41"/>
  <c r="D90" i="41"/>
  <c r="D89" i="41"/>
  <c r="D88" i="41"/>
  <c r="D87" i="41"/>
  <c r="D86" i="41"/>
  <c r="D85" i="41"/>
  <c r="D84" i="41"/>
  <c r="D83" i="41"/>
  <c r="D82" i="41"/>
  <c r="D81" i="41"/>
  <c r="D80" i="41"/>
  <c r="D79" i="41"/>
  <c r="D78" i="41"/>
  <c r="D77" i="41"/>
  <c r="D76" i="41"/>
  <c r="D75" i="41"/>
  <c r="D74" i="41"/>
  <c r="D73" i="41"/>
  <c r="D72" i="41"/>
  <c r="H71" i="41"/>
  <c r="G71" i="41"/>
  <c r="F71" i="41"/>
  <c r="E71" i="41"/>
  <c r="D70" i="41"/>
  <c r="D69" i="41"/>
  <c r="D68" i="41"/>
  <c r="D67" i="41"/>
  <c r="D66" i="41"/>
  <c r="D65" i="41"/>
  <c r="D64" i="41"/>
  <c r="D63" i="41"/>
  <c r="D62" i="41"/>
  <c r="D61" i="41"/>
  <c r="D60" i="41"/>
  <c r="D59" i="41"/>
  <c r="D58" i="41"/>
  <c r="D57" i="41"/>
  <c r="D56" i="41"/>
  <c r="D55" i="41"/>
  <c r="D54" i="41"/>
  <c r="D53" i="41"/>
  <c r="D52" i="41"/>
  <c r="D51" i="41"/>
  <c r="D50" i="41"/>
  <c r="D49" i="41"/>
  <c r="D48" i="41"/>
  <c r="D47" i="41"/>
  <c r="D46" i="41"/>
  <c r="D45" i="41"/>
  <c r="D44" i="41"/>
  <c r="D43" i="41"/>
  <c r="D42" i="41"/>
  <c r="D41" i="41"/>
  <c r="D40" i="41"/>
  <c r="D39" i="41"/>
  <c r="D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2" i="41"/>
  <c r="D21" i="41"/>
  <c r="D20" i="41"/>
  <c r="D19" i="41"/>
  <c r="D18" i="41"/>
  <c r="D17" i="41"/>
  <c r="D16" i="41"/>
  <c r="D15" i="41"/>
  <c r="D14" i="41"/>
  <c r="D13" i="41"/>
  <c r="D248" i="19"/>
  <c r="D252" i="19"/>
  <c r="D249" i="19"/>
  <c r="D246" i="19"/>
  <c r="D249" i="39"/>
  <c r="D251" i="39"/>
  <c r="D246" i="39"/>
  <c r="D252" i="40"/>
  <c r="D249" i="40"/>
  <c r="D246" i="40"/>
  <c r="D76" i="40"/>
  <c r="H261" i="40"/>
  <c r="G261" i="40"/>
  <c r="F261" i="40"/>
  <c r="E261" i="40"/>
  <c r="D260" i="40"/>
  <c r="D259" i="40"/>
  <c r="H258" i="40"/>
  <c r="G258" i="40"/>
  <c r="F258" i="40"/>
  <c r="E258" i="40"/>
  <c r="D257" i="40"/>
  <c r="D256" i="40"/>
  <c r="D255" i="40"/>
  <c r="D254" i="40"/>
  <c r="H253" i="40"/>
  <c r="G253" i="40"/>
  <c r="F253" i="40"/>
  <c r="E253" i="40"/>
  <c r="D248" i="40"/>
  <c r="H244" i="40"/>
  <c r="G244" i="40"/>
  <c r="F244" i="40"/>
  <c r="E244" i="40"/>
  <c r="D243" i="40"/>
  <c r="D244" i="40" s="1"/>
  <c r="H242" i="40"/>
  <c r="G242" i="40"/>
  <c r="F242" i="40"/>
  <c r="E242" i="40"/>
  <c r="D241" i="40"/>
  <c r="D240" i="40"/>
  <c r="D239" i="40"/>
  <c r="D238" i="40"/>
  <c r="D237" i="40"/>
  <c r="D236" i="40"/>
  <c r="D235" i="40"/>
  <c r="D234" i="40"/>
  <c r="D233" i="40"/>
  <c r="D232" i="40"/>
  <c r="D231" i="40"/>
  <c r="D230" i="40"/>
  <c r="D229" i="40"/>
  <c r="D228" i="40"/>
  <c r="D227" i="40"/>
  <c r="D226" i="40"/>
  <c r="D225" i="40"/>
  <c r="D224" i="40"/>
  <c r="D223" i="40"/>
  <c r="D222" i="40"/>
  <c r="D221" i="40"/>
  <c r="D220" i="40"/>
  <c r="D219" i="40"/>
  <c r="D218" i="40"/>
  <c r="D217" i="40"/>
  <c r="D216" i="40"/>
  <c r="D215" i="40"/>
  <c r="D214" i="40"/>
  <c r="D213" i="40"/>
  <c r="D212" i="40"/>
  <c r="D211" i="40"/>
  <c r="D210" i="40"/>
  <c r="D209" i="40"/>
  <c r="D208" i="40"/>
  <c r="D207" i="40"/>
  <c r="D206" i="40"/>
  <c r="D205" i="40"/>
  <c r="D204" i="40"/>
  <c r="D203" i="40"/>
  <c r="D202" i="40"/>
  <c r="D201" i="40"/>
  <c r="D200" i="40"/>
  <c r="D199" i="40"/>
  <c r="D198" i="40"/>
  <c r="D197" i="40"/>
  <c r="D196" i="40"/>
  <c r="D195" i="40"/>
  <c r="D194" i="40"/>
  <c r="D193" i="40"/>
  <c r="D192" i="40"/>
  <c r="D191" i="40"/>
  <c r="D190" i="40"/>
  <c r="D189" i="40"/>
  <c r="D188" i="40"/>
  <c r="D187" i="40"/>
  <c r="D186" i="40"/>
  <c r="D185" i="40"/>
  <c r="D184" i="40"/>
  <c r="D183" i="40"/>
  <c r="D182" i="40"/>
  <c r="D181" i="40"/>
  <c r="D180" i="40"/>
  <c r="D179" i="40"/>
  <c r="D178" i="40"/>
  <c r="D177" i="40"/>
  <c r="D176" i="40"/>
  <c r="D175" i="40"/>
  <c r="D174" i="40"/>
  <c r="D173" i="40"/>
  <c r="D172" i="40"/>
  <c r="D171" i="40"/>
  <c r="D170" i="40"/>
  <c r="D169" i="40"/>
  <c r="D168" i="40"/>
  <c r="D167" i="40"/>
  <c r="D166" i="40"/>
  <c r="D165" i="40"/>
  <c r="D164" i="40"/>
  <c r="D163" i="40"/>
  <c r="D162" i="40"/>
  <c r="D161" i="40"/>
  <c r="D160" i="40"/>
  <c r="D159" i="40"/>
  <c r="D158" i="40"/>
  <c r="D157" i="40"/>
  <c r="D156" i="40"/>
  <c r="D155" i="40"/>
  <c r="D154" i="40"/>
  <c r="D153" i="40"/>
  <c r="D152" i="40"/>
  <c r="D151" i="40"/>
  <c r="D150" i="40"/>
  <c r="D149" i="40"/>
  <c r="D148" i="40"/>
  <c r="D147" i="40"/>
  <c r="D146" i="40"/>
  <c r="D145" i="40"/>
  <c r="D144" i="40"/>
  <c r="D143" i="40"/>
  <c r="D142" i="40"/>
  <c r="D141" i="40"/>
  <c r="D140" i="40"/>
  <c r="D139" i="40"/>
  <c r="D138" i="40"/>
  <c r="D137" i="40"/>
  <c r="H136" i="40"/>
  <c r="G136" i="40"/>
  <c r="F136" i="40"/>
  <c r="E136" i="40"/>
  <c r="D135" i="40"/>
  <c r="D134" i="40"/>
  <c r="D133" i="40"/>
  <c r="D132" i="40"/>
  <c r="D131" i="40"/>
  <c r="D130" i="40"/>
  <c r="D129" i="40"/>
  <c r="D128" i="40"/>
  <c r="D127" i="40"/>
  <c r="D126" i="40"/>
  <c r="D125" i="40"/>
  <c r="D124" i="40"/>
  <c r="D123" i="40"/>
  <c r="D122" i="40"/>
  <c r="D121" i="40"/>
  <c r="D120" i="40"/>
  <c r="D119" i="40"/>
  <c r="D118" i="40"/>
  <c r="D117" i="40"/>
  <c r="D116" i="40"/>
  <c r="D115" i="40"/>
  <c r="D114" i="40"/>
  <c r="D113" i="40"/>
  <c r="D111" i="40"/>
  <c r="D110" i="40"/>
  <c r="D109" i="40"/>
  <c r="D108" i="40"/>
  <c r="D107" i="40"/>
  <c r="D106" i="40"/>
  <c r="D105" i="40"/>
  <c r="D104" i="40"/>
  <c r="D103" i="40"/>
  <c r="D102" i="40"/>
  <c r="D101" i="40"/>
  <c r="D100" i="40"/>
  <c r="D99" i="40"/>
  <c r="D98" i="40"/>
  <c r="D97" i="40"/>
  <c r="D96" i="40"/>
  <c r="D95" i="40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5" i="40"/>
  <c r="D74" i="40"/>
  <c r="D73" i="40"/>
  <c r="D72" i="40"/>
  <c r="H71" i="40"/>
  <c r="G71" i="40"/>
  <c r="F71" i="40"/>
  <c r="E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37" i="39"/>
  <c r="D138" i="39"/>
  <c r="D139" i="39"/>
  <c r="D140" i="39"/>
  <c r="D141" i="39"/>
  <c r="D142" i="39"/>
  <c r="D143" i="39"/>
  <c r="D144" i="39"/>
  <c r="D145" i="39"/>
  <c r="D146" i="39"/>
  <c r="D147" i="39"/>
  <c r="D148" i="39"/>
  <c r="D149" i="39"/>
  <c r="D150" i="39"/>
  <c r="D151" i="39"/>
  <c r="D152" i="39"/>
  <c r="D153" i="39"/>
  <c r="D154" i="39"/>
  <c r="D155" i="39"/>
  <c r="D156" i="39"/>
  <c r="D157" i="39"/>
  <c r="D158" i="39"/>
  <c r="D159" i="39"/>
  <c r="D160" i="39"/>
  <c r="D161" i="39"/>
  <c r="D162" i="39"/>
  <c r="D163" i="39"/>
  <c r="D164" i="39"/>
  <c r="D165" i="39"/>
  <c r="D166" i="39"/>
  <c r="D167" i="39"/>
  <c r="D168" i="39"/>
  <c r="D169" i="39"/>
  <c r="D170" i="39"/>
  <c r="D171" i="39"/>
  <c r="D172" i="39"/>
  <c r="D173" i="39"/>
  <c r="D174" i="39"/>
  <c r="D175" i="39"/>
  <c r="D176" i="39"/>
  <c r="D177" i="39"/>
  <c r="D178" i="39"/>
  <c r="D179" i="39"/>
  <c r="D180" i="39"/>
  <c r="D181" i="39"/>
  <c r="D182" i="39"/>
  <c r="D183" i="39"/>
  <c r="D184" i="39"/>
  <c r="D185" i="39"/>
  <c r="D186" i="39"/>
  <c r="D187" i="39"/>
  <c r="D188" i="39"/>
  <c r="D189" i="39"/>
  <c r="D190" i="39"/>
  <c r="D191" i="39"/>
  <c r="D192" i="39"/>
  <c r="D193" i="39"/>
  <c r="D194" i="39"/>
  <c r="D195" i="39"/>
  <c r="D196" i="39"/>
  <c r="D197" i="39"/>
  <c r="D198" i="39"/>
  <c r="D199" i="39"/>
  <c r="D200" i="39"/>
  <c r="D201" i="39"/>
  <c r="D202" i="39"/>
  <c r="D203" i="39"/>
  <c r="D204" i="39"/>
  <c r="D205" i="39"/>
  <c r="D206" i="39"/>
  <c r="D207" i="39"/>
  <c r="D208" i="39"/>
  <c r="D209" i="39"/>
  <c r="D210" i="39"/>
  <c r="D211" i="39"/>
  <c r="D212" i="39"/>
  <c r="D213" i="39"/>
  <c r="D214" i="39"/>
  <c r="D215" i="39"/>
  <c r="D216" i="39"/>
  <c r="D217" i="39"/>
  <c r="D218" i="39"/>
  <c r="D219" i="39"/>
  <c r="D220" i="39"/>
  <c r="D221" i="39"/>
  <c r="D222" i="39"/>
  <c r="D223" i="39"/>
  <c r="D224" i="39"/>
  <c r="D225" i="39"/>
  <c r="D226" i="39"/>
  <c r="D227" i="39"/>
  <c r="D228" i="39"/>
  <c r="D229" i="39"/>
  <c r="D230" i="39"/>
  <c r="D231" i="39"/>
  <c r="D232" i="39"/>
  <c r="D233" i="39"/>
  <c r="D234" i="39"/>
  <c r="D235" i="39"/>
  <c r="D236" i="39"/>
  <c r="D237" i="39"/>
  <c r="D238" i="39"/>
  <c r="D239" i="39"/>
  <c r="D240" i="39"/>
  <c r="D241" i="39"/>
  <c r="D244" i="39"/>
  <c r="E136" i="39"/>
  <c r="H261" i="39"/>
  <c r="G261" i="39"/>
  <c r="F261" i="39"/>
  <c r="E261" i="39"/>
  <c r="D260" i="39"/>
  <c r="D259" i="39"/>
  <c r="H258" i="39"/>
  <c r="G258" i="39"/>
  <c r="F258" i="39"/>
  <c r="E258" i="39"/>
  <c r="D257" i="39"/>
  <c r="D256" i="39"/>
  <c r="D255" i="39"/>
  <c r="D254" i="39"/>
  <c r="H253" i="39"/>
  <c r="G253" i="39"/>
  <c r="F253" i="39"/>
  <c r="E253" i="39"/>
  <c r="D248" i="39"/>
  <c r="H244" i="39"/>
  <c r="G244" i="39"/>
  <c r="F244" i="39"/>
  <c r="E244" i="39"/>
  <c r="H242" i="39"/>
  <c r="G242" i="39"/>
  <c r="F242" i="39"/>
  <c r="H136" i="39"/>
  <c r="G136" i="39"/>
  <c r="F136" i="39"/>
  <c r="D135" i="39"/>
  <c r="D134" i="39"/>
  <c r="D133" i="39"/>
  <c r="D132" i="39"/>
  <c r="D131" i="39"/>
  <c r="D130" i="39"/>
  <c r="D129" i="39"/>
  <c r="D128" i="39"/>
  <c r="D127" i="39"/>
  <c r="D126" i="39"/>
  <c r="D125" i="39"/>
  <c r="D124" i="39"/>
  <c r="D123" i="39"/>
  <c r="D122" i="39"/>
  <c r="D121" i="39"/>
  <c r="D120" i="39"/>
  <c r="D119" i="39"/>
  <c r="D118" i="39"/>
  <c r="D117" i="39"/>
  <c r="D116" i="39"/>
  <c r="D115" i="39"/>
  <c r="D114" i="39"/>
  <c r="D113" i="39"/>
  <c r="D111" i="39"/>
  <c r="D110" i="39"/>
  <c r="D109" i="39"/>
  <c r="D108" i="39"/>
  <c r="D107" i="39"/>
  <c r="D106" i="39"/>
  <c r="D105" i="39"/>
  <c r="D104" i="39"/>
  <c r="D103" i="39"/>
  <c r="D102" i="39"/>
  <c r="D101" i="39"/>
  <c r="D100" i="39"/>
  <c r="D99" i="39"/>
  <c r="D98" i="39"/>
  <c r="D97" i="39"/>
  <c r="D96" i="39"/>
  <c r="D95" i="39"/>
  <c r="D94" i="39"/>
  <c r="D93" i="39"/>
  <c r="D92" i="39"/>
  <c r="D91" i="39"/>
  <c r="D90" i="39"/>
  <c r="D89" i="39"/>
  <c r="D88" i="39"/>
  <c r="D87" i="39"/>
  <c r="D86" i="39"/>
  <c r="D85" i="39"/>
  <c r="D84" i="39"/>
  <c r="D83" i="39"/>
  <c r="D82" i="39"/>
  <c r="D81" i="39"/>
  <c r="D80" i="39"/>
  <c r="D79" i="39"/>
  <c r="D78" i="39"/>
  <c r="D77" i="39"/>
  <c r="D76" i="39"/>
  <c r="D75" i="39"/>
  <c r="D74" i="39"/>
  <c r="D73" i="39"/>
  <c r="D72" i="39"/>
  <c r="H71" i="39"/>
  <c r="G71" i="39"/>
  <c r="F71" i="39"/>
  <c r="E71" i="39"/>
  <c r="D70" i="39"/>
  <c r="D69" i="39"/>
  <c r="D68" i="39"/>
  <c r="D67" i="39"/>
  <c r="D66" i="39"/>
  <c r="D65" i="39"/>
  <c r="D64" i="39"/>
  <c r="D63" i="39"/>
  <c r="D62" i="39"/>
  <c r="D61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6" i="39"/>
  <c r="D45" i="39"/>
  <c r="D44" i="39"/>
  <c r="D43" i="39"/>
  <c r="D42" i="39"/>
  <c r="D41" i="39"/>
  <c r="D40" i="39"/>
  <c r="D39" i="39"/>
  <c r="D38" i="39"/>
  <c r="D37" i="39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H258" i="19"/>
  <c r="G258" i="19"/>
  <c r="F258" i="19"/>
  <c r="E258" i="19"/>
  <c r="H253" i="19"/>
  <c r="G253" i="19"/>
  <c r="F253" i="19"/>
  <c r="E253" i="19"/>
  <c r="G136" i="19"/>
  <c r="E71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151" i="19"/>
  <c r="D152" i="19"/>
  <c r="D153" i="19"/>
  <c r="D154" i="19"/>
  <c r="D155" i="19"/>
  <c r="D156" i="19"/>
  <c r="D157" i="19"/>
  <c r="D158" i="19"/>
  <c r="D146" i="19"/>
  <c r="D147" i="19"/>
  <c r="D148" i="19"/>
  <c r="D149" i="19"/>
  <c r="D150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73" i="19"/>
  <c r="D74" i="19"/>
  <c r="D75" i="19"/>
  <c r="D76" i="19"/>
  <c r="D77" i="19"/>
  <c r="D78" i="19"/>
  <c r="D79" i="19"/>
  <c r="D93" i="19"/>
  <c r="D94" i="19"/>
  <c r="D95" i="19"/>
  <c r="D96" i="19"/>
  <c r="D97" i="19"/>
  <c r="D98" i="19"/>
  <c r="D99" i="19"/>
  <c r="D100" i="19"/>
  <c r="D101" i="19"/>
  <c r="D102" i="19"/>
  <c r="D103" i="19"/>
  <c r="C180" i="18" l="1"/>
  <c r="D253" i="19"/>
  <c r="D258" i="47"/>
  <c r="D258" i="46"/>
  <c r="D261" i="46"/>
  <c r="D253" i="45"/>
  <c r="D258" i="39"/>
  <c r="D261" i="39"/>
  <c r="G262" i="39"/>
  <c r="D281" i="42" s="1"/>
  <c r="D258" i="40"/>
  <c r="D261" i="40"/>
  <c r="D253" i="40"/>
  <c r="F261" i="18"/>
  <c r="D253" i="42"/>
  <c r="D71" i="43"/>
  <c r="D253" i="46"/>
  <c r="D71" i="40"/>
  <c r="G261" i="18"/>
  <c r="D258" i="45"/>
  <c r="D261" i="45"/>
  <c r="D261" i="48"/>
  <c r="D71" i="49"/>
  <c r="D253" i="49"/>
  <c r="D258" i="49"/>
  <c r="C147" i="18"/>
  <c r="C151" i="18"/>
  <c r="C159" i="18"/>
  <c r="C165" i="18"/>
  <c r="C169" i="18"/>
  <c r="C175" i="18"/>
  <c r="C179" i="18"/>
  <c r="C187" i="18"/>
  <c r="C189" i="18"/>
  <c r="C191" i="18"/>
  <c r="C195" i="18"/>
  <c r="C199" i="18"/>
  <c r="C205" i="18"/>
  <c r="C207" i="18"/>
  <c r="C209" i="18"/>
  <c r="C211" i="18"/>
  <c r="C213" i="18"/>
  <c r="C216" i="18"/>
  <c r="C222" i="18"/>
  <c r="C223" i="18"/>
  <c r="C224" i="18"/>
  <c r="C227" i="18"/>
  <c r="C232" i="18"/>
  <c r="C238" i="18"/>
  <c r="H261" i="18"/>
  <c r="D258" i="41"/>
  <c r="E261" i="18"/>
  <c r="D258" i="43"/>
  <c r="D253" i="48"/>
  <c r="C229" i="18"/>
  <c r="C225" i="18"/>
  <c r="C193" i="18"/>
  <c r="C240" i="18"/>
  <c r="C96" i="18"/>
  <c r="C226" i="18"/>
  <c r="C197" i="18"/>
  <c r="C155" i="18"/>
  <c r="C203" i="18"/>
  <c r="C230" i="18"/>
  <c r="C231" i="18"/>
  <c r="F139" i="18"/>
  <c r="C104" i="18"/>
  <c r="C88" i="18"/>
  <c r="C234" i="18"/>
  <c r="C242" i="18"/>
  <c r="C237" i="18"/>
  <c r="C143" i="18"/>
  <c r="C241" i="18"/>
  <c r="C243" i="18"/>
  <c r="C221" i="18"/>
  <c r="C233" i="18"/>
  <c r="C239" i="18"/>
  <c r="C132" i="18"/>
  <c r="C115" i="18"/>
  <c r="C100" i="18"/>
  <c r="C92" i="18"/>
  <c r="C84" i="18"/>
  <c r="C235" i="18"/>
  <c r="D258" i="48"/>
  <c r="C43" i="18"/>
  <c r="C41" i="18"/>
  <c r="C39" i="18"/>
  <c r="C38" i="18"/>
  <c r="C31" i="18"/>
  <c r="C26" i="18"/>
  <c r="C25" i="18"/>
  <c r="C24" i="18"/>
  <c r="C19" i="18"/>
  <c r="C17" i="18"/>
  <c r="C16" i="18"/>
  <c r="C68" i="18"/>
  <c r="C42" i="18"/>
  <c r="C73" i="18"/>
  <c r="C72" i="18"/>
  <c r="C71" i="18"/>
  <c r="C70" i="18"/>
  <c r="C69" i="18"/>
  <c r="C67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0" i="18"/>
  <c r="C37" i="18"/>
  <c r="C36" i="18"/>
  <c r="C35" i="18"/>
  <c r="C34" i="18"/>
  <c r="C33" i="18"/>
  <c r="C32" i="18"/>
  <c r="C30" i="18"/>
  <c r="C29" i="18"/>
  <c r="C28" i="18"/>
  <c r="C27" i="18"/>
  <c r="C23" i="18"/>
  <c r="C22" i="18"/>
  <c r="C21" i="18"/>
  <c r="C20" i="18"/>
  <c r="C18" i="18"/>
  <c r="C66" i="18"/>
  <c r="K242" i="42"/>
  <c r="K136" i="42"/>
  <c r="C76" i="18"/>
  <c r="C136" i="18"/>
  <c r="C128" i="18"/>
  <c r="C119" i="18"/>
  <c r="C111" i="18"/>
  <c r="C102" i="18"/>
  <c r="C98" i="18"/>
  <c r="C94" i="18"/>
  <c r="C90" i="18"/>
  <c r="C86" i="18"/>
  <c r="C82" i="18"/>
  <c r="C163" i="18"/>
  <c r="C167" i="18"/>
  <c r="C171" i="18"/>
  <c r="C177" i="18"/>
  <c r="C181" i="18"/>
  <c r="C186" i="18"/>
  <c r="C188" i="18"/>
  <c r="C190" i="18"/>
  <c r="C192" i="18"/>
  <c r="C194" i="18"/>
  <c r="C196" i="18"/>
  <c r="C198" i="18"/>
  <c r="C200" i="18"/>
  <c r="C202" i="18"/>
  <c r="C204" i="18"/>
  <c r="C206" i="18"/>
  <c r="C208" i="18"/>
  <c r="C210" i="18"/>
  <c r="C212" i="18"/>
  <c r="C214" i="18"/>
  <c r="C217" i="18"/>
  <c r="C219" i="18"/>
  <c r="C220" i="18"/>
  <c r="D258" i="42"/>
  <c r="C141" i="18"/>
  <c r="C145" i="18"/>
  <c r="C149" i="18"/>
  <c r="C153" i="18"/>
  <c r="C157" i="18"/>
  <c r="C161" i="18"/>
  <c r="C78" i="18"/>
  <c r="C138" i="18"/>
  <c r="C134" i="18"/>
  <c r="C130" i="18"/>
  <c r="C126" i="18"/>
  <c r="C121" i="18"/>
  <c r="C117" i="18"/>
  <c r="C113" i="18"/>
  <c r="C109" i="18"/>
  <c r="C103" i="18"/>
  <c r="C101" i="18"/>
  <c r="C99" i="18"/>
  <c r="C97" i="18"/>
  <c r="C95" i="18"/>
  <c r="C93" i="18"/>
  <c r="C91" i="18"/>
  <c r="C89" i="18"/>
  <c r="C87" i="18"/>
  <c r="C85" i="18"/>
  <c r="C83" i="18"/>
  <c r="C81" i="18"/>
  <c r="E247" i="18"/>
  <c r="C246" i="18"/>
  <c r="D253" i="43"/>
  <c r="D71" i="47"/>
  <c r="D71" i="46"/>
  <c r="C75" i="18"/>
  <c r="D71" i="39"/>
  <c r="C105" i="18"/>
  <c r="D71" i="45"/>
  <c r="C77" i="18"/>
  <c r="E139" i="18"/>
  <c r="C137" i="18"/>
  <c r="C135" i="18"/>
  <c r="C133" i="18"/>
  <c r="C131" i="18"/>
  <c r="C129" i="18"/>
  <c r="C127" i="18"/>
  <c r="C125" i="18"/>
  <c r="C123" i="18"/>
  <c r="C120" i="18"/>
  <c r="C118" i="18"/>
  <c r="C116" i="18"/>
  <c r="C114" i="18"/>
  <c r="C112" i="18"/>
  <c r="C110" i="18"/>
  <c r="C106" i="18"/>
  <c r="C122" i="18"/>
  <c r="C79" i="18"/>
  <c r="H28" i="50"/>
  <c r="H32" i="50" s="1"/>
  <c r="H36" i="50" s="1"/>
  <c r="F74" i="18"/>
  <c r="E74" i="18"/>
  <c r="G139" i="18"/>
  <c r="G262" i="45"/>
  <c r="D278" i="42" s="1"/>
  <c r="G262" i="48"/>
  <c r="D285" i="42" s="1"/>
  <c r="C173" i="18"/>
  <c r="H262" i="48"/>
  <c r="C215" i="18"/>
  <c r="C107" i="18"/>
  <c r="H262" i="45"/>
  <c r="C251" i="18"/>
  <c r="C256" i="18" s="1"/>
  <c r="D71" i="41"/>
  <c r="D71" i="42"/>
  <c r="C108" i="18"/>
  <c r="C184" i="18"/>
  <c r="C142" i="18"/>
  <c r="C144" i="18"/>
  <c r="C146" i="18"/>
  <c r="C150" i="18"/>
  <c r="C152" i="18"/>
  <c r="C154" i="18"/>
  <c r="C156" i="18"/>
  <c r="C158" i="18"/>
  <c r="C160" i="18"/>
  <c r="C162" i="18"/>
  <c r="C164" i="18"/>
  <c r="C166" i="18"/>
  <c r="C168" i="18"/>
  <c r="C172" i="18"/>
  <c r="C176" i="18"/>
  <c r="C182" i="18"/>
  <c r="C185" i="18"/>
  <c r="D253" i="39"/>
  <c r="H262" i="39"/>
  <c r="G262" i="49"/>
  <c r="D276" i="42" s="1"/>
  <c r="G262" i="43"/>
  <c r="D275" i="42" s="1"/>
  <c r="G262" i="46"/>
  <c r="D284" i="42" s="1"/>
  <c r="C170" i="18"/>
  <c r="C178" i="18"/>
  <c r="C140" i="18"/>
  <c r="D242" i="39"/>
  <c r="C148" i="18"/>
  <c r="D242" i="40"/>
  <c r="C174" i="18"/>
  <c r="D136" i="43"/>
  <c r="H262" i="49"/>
  <c r="H262" i="43"/>
  <c r="H139" i="18"/>
  <c r="D242" i="49"/>
  <c r="D136" i="49"/>
  <c r="E262" i="49"/>
  <c r="F262" i="49"/>
  <c r="D38" i="48"/>
  <c r="D23" i="48"/>
  <c r="D242" i="48"/>
  <c r="D136" i="48"/>
  <c r="F262" i="48"/>
  <c r="E262" i="48"/>
  <c r="D253" i="47"/>
  <c r="H262" i="47"/>
  <c r="G262" i="47"/>
  <c r="D288" i="42" s="1"/>
  <c r="D242" i="47"/>
  <c r="E262" i="47"/>
  <c r="F262" i="47"/>
  <c r="D72" i="47"/>
  <c r="D136" i="47" s="1"/>
  <c r="H262" i="46"/>
  <c r="D242" i="46"/>
  <c r="D136" i="46"/>
  <c r="E262" i="46"/>
  <c r="F262" i="46"/>
  <c r="D136" i="45"/>
  <c r="D242" i="45"/>
  <c r="E262" i="45"/>
  <c r="F262" i="45"/>
  <c r="D242" i="43"/>
  <c r="E262" i="43"/>
  <c r="F262" i="43"/>
  <c r="D136" i="42"/>
  <c r="D242" i="42"/>
  <c r="G262" i="42"/>
  <c r="D273" i="42" s="1"/>
  <c r="D261" i="42"/>
  <c r="H262" i="42"/>
  <c r="E262" i="42"/>
  <c r="F262" i="42"/>
  <c r="D253" i="41"/>
  <c r="D136" i="41"/>
  <c r="D242" i="41"/>
  <c r="E262" i="41"/>
  <c r="G262" i="41"/>
  <c r="D274" i="42" s="1"/>
  <c r="F262" i="41"/>
  <c r="H262" i="41"/>
  <c r="D136" i="40"/>
  <c r="H262" i="40"/>
  <c r="G262" i="40"/>
  <c r="D283" i="42" s="1"/>
  <c r="E262" i="40"/>
  <c r="F262" i="40"/>
  <c r="E283" i="42" s="1"/>
  <c r="D136" i="39"/>
  <c r="F262" i="39"/>
  <c r="E288" i="42" l="1"/>
  <c r="E274" i="42"/>
  <c r="E276" i="42"/>
  <c r="E284" i="42"/>
  <c r="E278" i="42"/>
  <c r="D262" i="49"/>
  <c r="E275" i="42"/>
  <c r="D286" i="42"/>
  <c r="E285" i="42"/>
  <c r="E273" i="42"/>
  <c r="E26" i="50"/>
  <c r="D71" i="48"/>
  <c r="D262" i="48" s="1"/>
  <c r="D262" i="47"/>
  <c r="D262" i="46"/>
  <c r="D262" i="40"/>
  <c r="D262" i="43"/>
  <c r="D262" i="45"/>
  <c r="D262" i="42"/>
  <c r="D262" i="41"/>
  <c r="E286" i="42" l="1"/>
  <c r="E33" i="50"/>
  <c r="D26" i="50"/>
  <c r="C245" i="18"/>
  <c r="G245" i="18" l="1"/>
  <c r="H245" i="18"/>
  <c r="H242" i="19"/>
  <c r="G242" i="19"/>
  <c r="F242" i="19"/>
  <c r="E242" i="19"/>
  <c r="C74" i="18" l="1"/>
  <c r="E21" i="37"/>
  <c r="E20" i="37"/>
  <c r="E15" i="37"/>
  <c r="E12" i="37"/>
  <c r="E10" i="37"/>
  <c r="E24" i="37" l="1"/>
  <c r="G68" i="13"/>
  <c r="N68" i="13"/>
  <c r="K109" i="35"/>
  <c r="K104" i="35"/>
  <c r="K102" i="35"/>
  <c r="K64" i="35"/>
  <c r="E242" i="39" l="1"/>
  <c r="E262" i="39" s="1"/>
  <c r="E281" i="42" s="1"/>
  <c r="K110" i="35"/>
  <c r="G108" i="35"/>
  <c r="F108" i="35"/>
  <c r="E108" i="35"/>
  <c r="B108" i="35"/>
  <c r="A108" i="35"/>
  <c r="I107" i="35"/>
  <c r="H107" i="35"/>
  <c r="G107" i="35"/>
  <c r="F107" i="35"/>
  <c r="E107" i="35"/>
  <c r="B107" i="35"/>
  <c r="A107" i="35"/>
  <c r="I106" i="35"/>
  <c r="G106" i="35"/>
  <c r="F106" i="35"/>
  <c r="E106" i="35"/>
  <c r="B106" i="35"/>
  <c r="A106" i="35"/>
  <c r="I105" i="35"/>
  <c r="G105" i="35"/>
  <c r="F105" i="35"/>
  <c r="E105" i="35"/>
  <c r="B105" i="35"/>
  <c r="A105" i="35"/>
  <c r="I103" i="35"/>
  <c r="I104" i="35" s="1"/>
  <c r="H103" i="35"/>
  <c r="H104" i="35" s="1"/>
  <c r="G103" i="35"/>
  <c r="G104" i="35" s="1"/>
  <c r="F103" i="35"/>
  <c r="F104" i="35" s="1"/>
  <c r="E103" i="35"/>
  <c r="B103" i="35"/>
  <c r="A103" i="35"/>
  <c r="I101" i="35"/>
  <c r="H101" i="35"/>
  <c r="G101" i="35"/>
  <c r="B101" i="35"/>
  <c r="A101" i="35"/>
  <c r="I100" i="35"/>
  <c r="H100" i="35"/>
  <c r="G100" i="35"/>
  <c r="B100" i="35"/>
  <c r="A100" i="35"/>
  <c r="I99" i="35"/>
  <c r="H99" i="35"/>
  <c r="G99" i="35"/>
  <c r="B99" i="35"/>
  <c r="A99" i="35"/>
  <c r="I98" i="35"/>
  <c r="H98" i="35"/>
  <c r="G98" i="35"/>
  <c r="B98" i="35"/>
  <c r="A98" i="35"/>
  <c r="I97" i="35"/>
  <c r="H97" i="35"/>
  <c r="G97" i="35"/>
  <c r="B97" i="35"/>
  <c r="A97" i="35"/>
  <c r="I96" i="35"/>
  <c r="H96" i="35"/>
  <c r="G96" i="35"/>
  <c r="B96" i="35"/>
  <c r="A96" i="35"/>
  <c r="I95" i="35"/>
  <c r="H95" i="35"/>
  <c r="G95" i="35"/>
  <c r="B95" i="35"/>
  <c r="A95" i="35"/>
  <c r="I94" i="35"/>
  <c r="H94" i="35"/>
  <c r="G94" i="35"/>
  <c r="B94" i="35"/>
  <c r="A94" i="35"/>
  <c r="I93" i="35"/>
  <c r="H93" i="35"/>
  <c r="G93" i="35"/>
  <c r="B93" i="35"/>
  <c r="A93" i="35"/>
  <c r="I92" i="35"/>
  <c r="H92" i="35"/>
  <c r="G92" i="35"/>
  <c r="B92" i="35"/>
  <c r="A92" i="35"/>
  <c r="I91" i="35"/>
  <c r="H91" i="35"/>
  <c r="G91" i="35"/>
  <c r="B91" i="35"/>
  <c r="A91" i="35"/>
  <c r="I90" i="35"/>
  <c r="H90" i="35"/>
  <c r="G90" i="35"/>
  <c r="B90" i="35"/>
  <c r="A90" i="35"/>
  <c r="I89" i="35"/>
  <c r="H89" i="35"/>
  <c r="G89" i="35"/>
  <c r="B89" i="35"/>
  <c r="A89" i="35"/>
  <c r="I88" i="35"/>
  <c r="H88" i="35"/>
  <c r="G88" i="35"/>
  <c r="B88" i="35"/>
  <c r="A88" i="35"/>
  <c r="I87" i="35"/>
  <c r="H87" i="35"/>
  <c r="F87" i="35"/>
  <c r="B87" i="35"/>
  <c r="A87" i="35"/>
  <c r="I86" i="35"/>
  <c r="H86" i="35"/>
  <c r="G86" i="35"/>
  <c r="B86" i="35"/>
  <c r="A86" i="35"/>
  <c r="I85" i="35"/>
  <c r="H85" i="35"/>
  <c r="G85" i="35"/>
  <c r="B85" i="35"/>
  <c r="A85" i="35"/>
  <c r="I84" i="35"/>
  <c r="H84" i="35"/>
  <c r="G84" i="35"/>
  <c r="B84" i="35"/>
  <c r="A84" i="35"/>
  <c r="I83" i="35"/>
  <c r="H83" i="35"/>
  <c r="G83" i="35"/>
  <c r="B83" i="35"/>
  <c r="A83" i="35"/>
  <c r="I82" i="35"/>
  <c r="G82" i="35"/>
  <c r="B82" i="35"/>
  <c r="A82" i="35"/>
  <c r="I81" i="35"/>
  <c r="H81" i="35"/>
  <c r="G81" i="35"/>
  <c r="B81" i="35"/>
  <c r="A81" i="35"/>
  <c r="I80" i="35"/>
  <c r="H80" i="35"/>
  <c r="G80" i="35"/>
  <c r="B80" i="35"/>
  <c r="A80" i="35"/>
  <c r="I79" i="35"/>
  <c r="H79" i="35"/>
  <c r="G79" i="35"/>
  <c r="B79" i="35"/>
  <c r="A79" i="35"/>
  <c r="I78" i="35"/>
  <c r="H78" i="35"/>
  <c r="G78" i="35"/>
  <c r="B78" i="35"/>
  <c r="A78" i="35"/>
  <c r="I77" i="35"/>
  <c r="H77" i="35"/>
  <c r="G77" i="35"/>
  <c r="F77" i="35"/>
  <c r="B77" i="35"/>
  <c r="A77" i="35"/>
  <c r="I76" i="35"/>
  <c r="H76" i="35"/>
  <c r="G76" i="35"/>
  <c r="B76" i="35"/>
  <c r="A76" i="35"/>
  <c r="I75" i="35"/>
  <c r="H75" i="35"/>
  <c r="G75" i="35"/>
  <c r="B75" i="35"/>
  <c r="A75" i="35"/>
  <c r="I74" i="35"/>
  <c r="G74" i="35"/>
  <c r="B74" i="35"/>
  <c r="A74" i="35"/>
  <c r="I73" i="35"/>
  <c r="H73" i="35"/>
  <c r="G73" i="35"/>
  <c r="B73" i="35"/>
  <c r="A73" i="35"/>
  <c r="I72" i="35"/>
  <c r="H72" i="35"/>
  <c r="G72" i="35"/>
  <c r="B72" i="35"/>
  <c r="A72" i="35"/>
  <c r="I71" i="35"/>
  <c r="H71" i="35"/>
  <c r="G71" i="35"/>
  <c r="B71" i="35"/>
  <c r="A71" i="35"/>
  <c r="I70" i="35"/>
  <c r="H70" i="35"/>
  <c r="G70" i="35"/>
  <c r="E70" i="35"/>
  <c r="B70" i="35"/>
  <c r="A70" i="35"/>
  <c r="I69" i="35"/>
  <c r="H69" i="35"/>
  <c r="G69" i="35"/>
  <c r="B69" i="35"/>
  <c r="A69" i="35"/>
  <c r="I68" i="35"/>
  <c r="H68" i="35"/>
  <c r="G68" i="35"/>
  <c r="B68" i="35"/>
  <c r="A68" i="35"/>
  <c r="I67" i="35"/>
  <c r="H67" i="35"/>
  <c r="G67" i="35"/>
  <c r="B67" i="35"/>
  <c r="A67" i="35"/>
  <c r="I66" i="35"/>
  <c r="H66" i="35"/>
  <c r="G66" i="35"/>
  <c r="B66" i="35"/>
  <c r="A66" i="35"/>
  <c r="I65" i="35"/>
  <c r="I102" i="35" s="1"/>
  <c r="H65" i="35"/>
  <c r="G65" i="35"/>
  <c r="B65" i="35"/>
  <c r="A65" i="35"/>
  <c r="I63" i="35"/>
  <c r="H63" i="35"/>
  <c r="G63" i="35"/>
  <c r="B63" i="35"/>
  <c r="A63" i="35"/>
  <c r="I62" i="35"/>
  <c r="H62" i="35"/>
  <c r="G62" i="35"/>
  <c r="B62" i="35"/>
  <c r="A62" i="35"/>
  <c r="I61" i="35"/>
  <c r="H61" i="35"/>
  <c r="G61" i="35"/>
  <c r="B61" i="35"/>
  <c r="A61" i="35"/>
  <c r="I60" i="35"/>
  <c r="H60" i="35"/>
  <c r="G60" i="35"/>
  <c r="B60" i="35"/>
  <c r="A60" i="35"/>
  <c r="I59" i="35"/>
  <c r="G59" i="35"/>
  <c r="B59" i="35"/>
  <c r="A59" i="35"/>
  <c r="I58" i="35"/>
  <c r="H58" i="35"/>
  <c r="G58" i="35"/>
  <c r="B58" i="35"/>
  <c r="A58" i="35"/>
  <c r="I57" i="35"/>
  <c r="H57" i="35"/>
  <c r="G57" i="35"/>
  <c r="B57" i="35"/>
  <c r="A57" i="35"/>
  <c r="I56" i="35"/>
  <c r="H56" i="35"/>
  <c r="G56" i="35"/>
  <c r="B56" i="35"/>
  <c r="A56" i="35"/>
  <c r="I55" i="35"/>
  <c r="H55" i="35"/>
  <c r="G55" i="35"/>
  <c r="B55" i="35"/>
  <c r="A55" i="35"/>
  <c r="I54" i="35"/>
  <c r="H54" i="35"/>
  <c r="G54" i="35"/>
  <c r="B54" i="35"/>
  <c r="A54" i="35"/>
  <c r="I53" i="35"/>
  <c r="H53" i="35"/>
  <c r="G53" i="35"/>
  <c r="F53" i="35"/>
  <c r="E53" i="35"/>
  <c r="B53" i="35"/>
  <c r="A53" i="35"/>
  <c r="I52" i="35"/>
  <c r="H52" i="35"/>
  <c r="G52" i="35"/>
  <c r="B52" i="35"/>
  <c r="A52" i="35"/>
  <c r="I51" i="35"/>
  <c r="H51" i="35"/>
  <c r="G51" i="35"/>
  <c r="B51" i="35"/>
  <c r="A51" i="35"/>
  <c r="I50" i="35"/>
  <c r="H50" i="35"/>
  <c r="G50" i="35"/>
  <c r="B50" i="35"/>
  <c r="A50" i="35"/>
  <c r="I49" i="35"/>
  <c r="H49" i="35"/>
  <c r="G49" i="35"/>
  <c r="F49" i="35"/>
  <c r="E49" i="35"/>
  <c r="B49" i="35"/>
  <c r="A49" i="35"/>
  <c r="I48" i="35"/>
  <c r="H48" i="35"/>
  <c r="G48" i="35"/>
  <c r="F48" i="35"/>
  <c r="E48" i="35"/>
  <c r="B48" i="35"/>
  <c r="A48" i="35"/>
  <c r="I47" i="35"/>
  <c r="H47" i="35"/>
  <c r="G47" i="35"/>
  <c r="B47" i="35"/>
  <c r="A47" i="35"/>
  <c r="I46" i="35"/>
  <c r="H46" i="35"/>
  <c r="G46" i="35"/>
  <c r="B46" i="35"/>
  <c r="A46" i="35"/>
  <c r="I45" i="35"/>
  <c r="H45" i="35"/>
  <c r="G45" i="35"/>
  <c r="B45" i="35"/>
  <c r="A45" i="35"/>
  <c r="I44" i="35"/>
  <c r="H44" i="35"/>
  <c r="G44" i="35"/>
  <c r="B44" i="35"/>
  <c r="A44" i="35"/>
  <c r="I43" i="35"/>
  <c r="H43" i="35"/>
  <c r="G43" i="35"/>
  <c r="B43" i="35"/>
  <c r="A43" i="35"/>
  <c r="I42" i="35"/>
  <c r="H42" i="35"/>
  <c r="G42" i="35"/>
  <c r="B42" i="35"/>
  <c r="A42" i="35"/>
  <c r="I41" i="35"/>
  <c r="H41" i="35"/>
  <c r="G41" i="35"/>
  <c r="B41" i="35"/>
  <c r="A41" i="35"/>
  <c r="I40" i="35"/>
  <c r="H40" i="35"/>
  <c r="G40" i="35"/>
  <c r="B40" i="35"/>
  <c r="A40" i="35"/>
  <c r="I39" i="35"/>
  <c r="H39" i="35"/>
  <c r="G39" i="35"/>
  <c r="B39" i="35"/>
  <c r="A39" i="35"/>
  <c r="I38" i="35"/>
  <c r="H38" i="35"/>
  <c r="G38" i="35"/>
  <c r="B38" i="35"/>
  <c r="A38" i="35"/>
  <c r="I37" i="35"/>
  <c r="H37" i="35"/>
  <c r="G37" i="35"/>
  <c r="B37" i="35"/>
  <c r="A37" i="35"/>
  <c r="I36" i="35"/>
  <c r="H36" i="35"/>
  <c r="G36" i="35"/>
  <c r="B36" i="35"/>
  <c r="A36" i="35"/>
  <c r="I35" i="35"/>
  <c r="H35" i="35"/>
  <c r="G35" i="35"/>
  <c r="B35" i="35"/>
  <c r="A35" i="35"/>
  <c r="I34" i="35"/>
  <c r="H34" i="35"/>
  <c r="G34" i="35"/>
  <c r="B34" i="35"/>
  <c r="A34" i="35"/>
  <c r="I33" i="35"/>
  <c r="H33" i="35"/>
  <c r="G33" i="35"/>
  <c r="B33" i="35"/>
  <c r="A33" i="35"/>
  <c r="I32" i="35"/>
  <c r="H32" i="35"/>
  <c r="G32" i="35"/>
  <c r="F32" i="35"/>
  <c r="E32" i="35"/>
  <c r="B32" i="35"/>
  <c r="A32" i="35"/>
  <c r="I31" i="35"/>
  <c r="H31" i="35"/>
  <c r="G31" i="35"/>
  <c r="B31" i="35"/>
  <c r="A31" i="35"/>
  <c r="I30" i="35"/>
  <c r="H30" i="35"/>
  <c r="G30" i="35"/>
  <c r="B30" i="35"/>
  <c r="A30" i="35"/>
  <c r="I29" i="35"/>
  <c r="H29" i="35"/>
  <c r="G29" i="35"/>
  <c r="B29" i="35"/>
  <c r="A29" i="35"/>
  <c r="I28" i="35"/>
  <c r="H28" i="35"/>
  <c r="G28" i="35"/>
  <c r="B28" i="35"/>
  <c r="A28" i="35"/>
  <c r="I27" i="35"/>
  <c r="H27" i="35"/>
  <c r="G27" i="35"/>
  <c r="B27" i="35"/>
  <c r="A27" i="35"/>
  <c r="I26" i="35"/>
  <c r="I64" i="35" s="1"/>
  <c r="H26" i="35"/>
  <c r="G26" i="35"/>
  <c r="B26" i="35"/>
  <c r="A26" i="35"/>
  <c r="I24" i="35"/>
  <c r="H24" i="35"/>
  <c r="G24" i="35"/>
  <c r="F24" i="35"/>
  <c r="B24" i="35"/>
  <c r="A24" i="35"/>
  <c r="I23" i="35"/>
  <c r="H23" i="35"/>
  <c r="G23" i="35"/>
  <c r="B23" i="35"/>
  <c r="A23" i="35"/>
  <c r="I22" i="35"/>
  <c r="H22" i="35"/>
  <c r="G22" i="35"/>
  <c r="F22" i="35"/>
  <c r="E22" i="35"/>
  <c r="B22" i="35"/>
  <c r="A22" i="35"/>
  <c r="I21" i="35"/>
  <c r="H21" i="35"/>
  <c r="G21" i="35"/>
  <c r="F21" i="35"/>
  <c r="E21" i="35"/>
  <c r="B21" i="35"/>
  <c r="A21" i="35"/>
  <c r="I20" i="35"/>
  <c r="H20" i="35"/>
  <c r="G20" i="35"/>
  <c r="F20" i="35"/>
  <c r="E20" i="35"/>
  <c r="B20" i="35"/>
  <c r="A20" i="35"/>
  <c r="I19" i="35"/>
  <c r="H19" i="35"/>
  <c r="G19" i="35"/>
  <c r="F19" i="35"/>
  <c r="E19" i="35"/>
  <c r="B19" i="35"/>
  <c r="A19" i="35"/>
  <c r="I18" i="35"/>
  <c r="H18" i="35"/>
  <c r="G18" i="35"/>
  <c r="F18" i="35"/>
  <c r="E18" i="35"/>
  <c r="B18" i="35"/>
  <c r="A18" i="35"/>
  <c r="I17" i="35"/>
  <c r="H17" i="35"/>
  <c r="G17" i="35"/>
  <c r="F17" i="35"/>
  <c r="E17" i="35"/>
  <c r="B17" i="35"/>
  <c r="A17" i="35"/>
  <c r="I16" i="35"/>
  <c r="H16" i="35"/>
  <c r="G16" i="35"/>
  <c r="F16" i="35"/>
  <c r="E16" i="35"/>
  <c r="B16" i="35"/>
  <c r="A16" i="35"/>
  <c r="I15" i="35"/>
  <c r="H15" i="35"/>
  <c r="G15" i="35"/>
  <c r="F15" i="35"/>
  <c r="E15" i="35"/>
  <c r="B15" i="35"/>
  <c r="A15" i="35"/>
  <c r="I14" i="35"/>
  <c r="H14" i="35"/>
  <c r="G14" i="35"/>
  <c r="F14" i="35"/>
  <c r="B14" i="35"/>
  <c r="A14" i="35"/>
  <c r="I13" i="35"/>
  <c r="H13" i="35"/>
  <c r="G13" i="35"/>
  <c r="F13" i="35"/>
  <c r="E13" i="35"/>
  <c r="B13" i="35"/>
  <c r="A13" i="35"/>
  <c r="I12" i="35"/>
  <c r="H12" i="35"/>
  <c r="G12" i="35"/>
  <c r="B12" i="35"/>
  <c r="A12" i="35"/>
  <c r="I11" i="35"/>
  <c r="H11" i="35"/>
  <c r="G11" i="35"/>
  <c r="F11" i="35"/>
  <c r="E11" i="35"/>
  <c r="B11" i="35"/>
  <c r="A11" i="35"/>
  <c r="I10" i="35"/>
  <c r="I25" i="35" s="1"/>
  <c r="H10" i="35"/>
  <c r="G10" i="35"/>
  <c r="F10" i="35"/>
  <c r="E10" i="35"/>
  <c r="B10" i="35"/>
  <c r="A10" i="35"/>
  <c r="D68" i="29"/>
  <c r="H70" i="29"/>
  <c r="G70" i="29"/>
  <c r="G60" i="29"/>
  <c r="G54" i="29"/>
  <c r="F48" i="29"/>
  <c r="F47" i="29"/>
  <c r="F46" i="29"/>
  <c r="F45" i="29"/>
  <c r="F44" i="29"/>
  <c r="F43" i="29"/>
  <c r="F42" i="29"/>
  <c r="G25" i="35" l="1"/>
  <c r="F109" i="35"/>
  <c r="H25" i="35"/>
  <c r="F68" i="29"/>
  <c r="G64" i="35"/>
  <c r="G109" i="35"/>
  <c r="E104" i="35"/>
  <c r="E109" i="35"/>
  <c r="G47" i="29"/>
  <c r="I108" i="35"/>
  <c r="I109" i="35" s="1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68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29" i="13"/>
  <c r="E67" i="33"/>
  <c r="P120" i="33"/>
  <c r="O120" i="33"/>
  <c r="N120" i="33"/>
  <c r="M120" i="33"/>
  <c r="L120" i="33"/>
  <c r="K120" i="33"/>
  <c r="J120" i="33"/>
  <c r="I120" i="33"/>
  <c r="G120" i="33"/>
  <c r="F120" i="33"/>
  <c r="E120" i="33"/>
  <c r="D119" i="33"/>
  <c r="D118" i="33"/>
  <c r="D120" i="33" s="1"/>
  <c r="P117" i="33"/>
  <c r="O117" i="33"/>
  <c r="N117" i="33"/>
  <c r="M117" i="33"/>
  <c r="L117" i="33"/>
  <c r="K117" i="33"/>
  <c r="J117" i="33"/>
  <c r="I117" i="33"/>
  <c r="H117" i="33"/>
  <c r="G117" i="33"/>
  <c r="F117" i="33"/>
  <c r="E117" i="33"/>
  <c r="D116" i="33"/>
  <c r="D117" i="33" s="1"/>
  <c r="P112" i="33"/>
  <c r="O112" i="33"/>
  <c r="N112" i="33"/>
  <c r="M112" i="33"/>
  <c r="L112" i="33"/>
  <c r="K112" i="33"/>
  <c r="J112" i="33"/>
  <c r="G112" i="33"/>
  <c r="E112" i="33"/>
  <c r="F112" i="33"/>
  <c r="D110" i="33"/>
  <c r="H112" i="33"/>
  <c r="D109" i="33"/>
  <c r="I112" i="33"/>
  <c r="D108" i="33"/>
  <c r="P107" i="33"/>
  <c r="O107" i="33"/>
  <c r="N107" i="33"/>
  <c r="M107" i="33"/>
  <c r="L107" i="33"/>
  <c r="K107" i="33"/>
  <c r="J107" i="33"/>
  <c r="I107" i="33"/>
  <c r="H107" i="33"/>
  <c r="G107" i="33"/>
  <c r="F107" i="33"/>
  <c r="E107" i="33"/>
  <c r="D106" i="33"/>
  <c r="D107" i="33" s="1"/>
  <c r="P105" i="33"/>
  <c r="O105" i="33"/>
  <c r="N105" i="33"/>
  <c r="M105" i="33"/>
  <c r="G105" i="33"/>
  <c r="F105" i="33"/>
  <c r="D104" i="33"/>
  <c r="D103" i="33"/>
  <c r="D102" i="33"/>
  <c r="D101" i="33"/>
  <c r="D100" i="33"/>
  <c r="D99" i="33"/>
  <c r="D98" i="33"/>
  <c r="D97" i="33"/>
  <c r="D96" i="33"/>
  <c r="D95" i="33"/>
  <c r="D94" i="33"/>
  <c r="H105" i="33"/>
  <c r="D93" i="33"/>
  <c r="D92" i="33"/>
  <c r="D91" i="33"/>
  <c r="D90" i="33"/>
  <c r="D89" i="33"/>
  <c r="D88" i="33"/>
  <c r="D87" i="33"/>
  <c r="E105" i="33"/>
  <c r="D86" i="33"/>
  <c r="D85" i="33"/>
  <c r="L105" i="33"/>
  <c r="K105" i="33"/>
  <c r="J105" i="33"/>
  <c r="I105" i="33"/>
  <c r="D84" i="33"/>
  <c r="D83" i="33"/>
  <c r="D82" i="33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R67" i="33"/>
  <c r="D66" i="33"/>
  <c r="D65" i="33"/>
  <c r="D64" i="33"/>
  <c r="D63" i="33"/>
  <c r="D62" i="33"/>
  <c r="D61" i="33"/>
  <c r="D60" i="33"/>
  <c r="D59" i="33"/>
  <c r="D58" i="33"/>
  <c r="D57" i="33"/>
  <c r="D56" i="33"/>
  <c r="D55" i="33"/>
  <c r="D54" i="33"/>
  <c r="D53" i="33"/>
  <c r="D52" i="33"/>
  <c r="D51" i="33"/>
  <c r="D50" i="33"/>
  <c r="D49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P28" i="33"/>
  <c r="O28" i="33"/>
  <c r="N28" i="33"/>
  <c r="M28" i="33"/>
  <c r="K28" i="33"/>
  <c r="J28" i="33"/>
  <c r="I28" i="33"/>
  <c r="H28" i="33"/>
  <c r="G28" i="33"/>
  <c r="F28" i="33"/>
  <c r="E28" i="33"/>
  <c r="D27" i="33"/>
  <c r="D26" i="33"/>
  <c r="D25" i="33"/>
  <c r="D24" i="33"/>
  <c r="D23" i="33"/>
  <c r="D22" i="33"/>
  <c r="D21" i="33"/>
  <c r="D20" i="33"/>
  <c r="D19" i="33"/>
  <c r="D18" i="33"/>
  <c r="D17" i="33"/>
  <c r="D16" i="33"/>
  <c r="D15" i="33"/>
  <c r="D14" i="33"/>
  <c r="D13" i="33"/>
  <c r="I113" i="35" l="1"/>
  <c r="I110" i="35"/>
  <c r="D67" i="33"/>
  <c r="D105" i="33"/>
  <c r="N121" i="33"/>
  <c r="P121" i="33"/>
  <c r="M121" i="33"/>
  <c r="O121" i="33"/>
  <c r="G121" i="33"/>
  <c r="D28" i="33"/>
  <c r="E121" i="33"/>
  <c r="J121" i="33"/>
  <c r="H121" i="33"/>
  <c r="F121" i="33"/>
  <c r="I121" i="33"/>
  <c r="K121" i="33"/>
  <c r="L28" i="33"/>
  <c r="L121" i="33" s="1"/>
  <c r="D111" i="33"/>
  <c r="D112" i="33" s="1"/>
  <c r="F12" i="35"/>
  <c r="E12" i="35"/>
  <c r="E24" i="35"/>
  <c r="F23" i="35"/>
  <c r="E23" i="35"/>
  <c r="H106" i="35"/>
  <c r="H108" i="35"/>
  <c r="H105" i="35"/>
  <c r="E69" i="35"/>
  <c r="H59" i="35"/>
  <c r="H64" i="35" s="1"/>
  <c r="P106" i="13"/>
  <c r="O106" i="13"/>
  <c r="N106" i="13"/>
  <c r="M106" i="13"/>
  <c r="L106" i="13"/>
  <c r="K106" i="13"/>
  <c r="J106" i="13"/>
  <c r="I106" i="13"/>
  <c r="H106" i="13"/>
  <c r="G106" i="13"/>
  <c r="F106" i="13"/>
  <c r="E106" i="13"/>
  <c r="H82" i="35"/>
  <c r="H74" i="35"/>
  <c r="D121" i="33" l="1"/>
  <c r="I116" i="35" s="1"/>
  <c r="I120" i="35" s="1"/>
  <c r="H109" i="35"/>
  <c r="F25" i="35"/>
  <c r="H102" i="35"/>
  <c r="H110" i="35" s="1"/>
  <c r="G87" i="35"/>
  <c r="G102" i="35" s="1"/>
  <c r="E14" i="35"/>
  <c r="E25" i="35" s="1"/>
  <c r="P27" i="13"/>
  <c r="O27" i="13"/>
  <c r="N27" i="13"/>
  <c r="M27" i="13"/>
  <c r="L27" i="13"/>
  <c r="K27" i="13"/>
  <c r="J27" i="13"/>
  <c r="I27" i="13"/>
  <c r="H27" i="13"/>
  <c r="G27" i="13"/>
  <c r="F27" i="13"/>
  <c r="P26" i="13"/>
  <c r="O26" i="13"/>
  <c r="N26" i="13"/>
  <c r="M26" i="13"/>
  <c r="L26" i="13"/>
  <c r="K26" i="13"/>
  <c r="J26" i="13"/>
  <c r="I26" i="13"/>
  <c r="H26" i="13"/>
  <c r="G26" i="13"/>
  <c r="F26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O17" i="13"/>
  <c r="N17" i="13"/>
  <c r="M17" i="13"/>
  <c r="L17" i="13"/>
  <c r="K17" i="13"/>
  <c r="J17" i="13"/>
  <c r="I17" i="13"/>
  <c r="H17" i="13"/>
  <c r="G17" i="13"/>
  <c r="F17" i="13"/>
  <c r="E17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P14" i="13"/>
  <c r="O14" i="13"/>
  <c r="N14" i="13"/>
  <c r="M14" i="13"/>
  <c r="L14" i="13"/>
  <c r="K14" i="13"/>
  <c r="J14" i="13"/>
  <c r="I14" i="13"/>
  <c r="G14" i="13"/>
  <c r="F14" i="13"/>
  <c r="E14" i="13"/>
  <c r="P13" i="13"/>
  <c r="O13" i="13"/>
  <c r="N13" i="13"/>
  <c r="M13" i="13"/>
  <c r="L13" i="13"/>
  <c r="K13" i="13"/>
  <c r="J13" i="13"/>
  <c r="I13" i="13"/>
  <c r="H13" i="13"/>
  <c r="G13" i="13"/>
  <c r="F13" i="13"/>
  <c r="D23" i="16"/>
  <c r="P17" i="13"/>
  <c r="E13" i="13"/>
  <c r="E27" i="13"/>
  <c r="E26" i="13"/>
  <c r="D17" i="7"/>
  <c r="D13" i="12"/>
  <c r="D40" i="12"/>
  <c r="D159" i="12"/>
  <c r="D160" i="12" s="1"/>
  <c r="D113" i="13"/>
  <c r="F72" i="13"/>
  <c r="G72" i="13"/>
  <c r="H72" i="13"/>
  <c r="I72" i="13"/>
  <c r="J72" i="13"/>
  <c r="K72" i="13"/>
  <c r="L72" i="13"/>
  <c r="M72" i="13"/>
  <c r="O72" i="13"/>
  <c r="P72" i="13"/>
  <c r="E108" i="13"/>
  <c r="F108" i="13"/>
  <c r="G108" i="13"/>
  <c r="H108" i="13"/>
  <c r="I108" i="13"/>
  <c r="J108" i="13"/>
  <c r="K108" i="13"/>
  <c r="L108" i="13"/>
  <c r="M108" i="13"/>
  <c r="N108" i="13"/>
  <c r="O108" i="13"/>
  <c r="P108" i="13"/>
  <c r="E109" i="13"/>
  <c r="F109" i="13"/>
  <c r="G109" i="13"/>
  <c r="H109" i="13"/>
  <c r="I109" i="13"/>
  <c r="J109" i="13"/>
  <c r="K109" i="13"/>
  <c r="L109" i="13"/>
  <c r="M109" i="13"/>
  <c r="N109" i="13"/>
  <c r="O109" i="13"/>
  <c r="P109" i="13"/>
  <c r="E110" i="13"/>
  <c r="F110" i="13"/>
  <c r="G110" i="13"/>
  <c r="H110" i="13"/>
  <c r="I110" i="13"/>
  <c r="J110" i="13"/>
  <c r="K110" i="13"/>
  <c r="L110" i="13"/>
  <c r="M110" i="13"/>
  <c r="N110" i="13"/>
  <c r="O110" i="13"/>
  <c r="P110" i="13"/>
  <c r="E111" i="13"/>
  <c r="F111" i="13"/>
  <c r="G111" i="13"/>
  <c r="H111" i="13"/>
  <c r="I111" i="13"/>
  <c r="J111" i="13"/>
  <c r="K111" i="13"/>
  <c r="L111" i="13"/>
  <c r="M111" i="13"/>
  <c r="N111" i="13"/>
  <c r="O111" i="13"/>
  <c r="P111" i="13"/>
  <c r="F68" i="13"/>
  <c r="H68" i="13"/>
  <c r="I68" i="13"/>
  <c r="J68" i="13"/>
  <c r="K68" i="13"/>
  <c r="L68" i="13"/>
  <c r="M68" i="13"/>
  <c r="O68" i="13"/>
  <c r="P68" i="13"/>
  <c r="F69" i="13"/>
  <c r="G69" i="13"/>
  <c r="H69" i="13"/>
  <c r="I69" i="13"/>
  <c r="J69" i="13"/>
  <c r="K69" i="13"/>
  <c r="L69" i="13"/>
  <c r="M69" i="13"/>
  <c r="N69" i="13"/>
  <c r="O69" i="13"/>
  <c r="P69" i="13"/>
  <c r="F70" i="13"/>
  <c r="G70" i="13"/>
  <c r="H70" i="13"/>
  <c r="I70" i="13"/>
  <c r="J70" i="13"/>
  <c r="K70" i="13"/>
  <c r="L70" i="13"/>
  <c r="M70" i="13"/>
  <c r="N70" i="13"/>
  <c r="O70" i="13"/>
  <c r="P70" i="13"/>
  <c r="F71" i="13"/>
  <c r="G71" i="13"/>
  <c r="H71" i="13"/>
  <c r="I71" i="13"/>
  <c r="J71" i="13"/>
  <c r="K71" i="13"/>
  <c r="L71" i="13"/>
  <c r="M71" i="13"/>
  <c r="N71" i="13"/>
  <c r="O71" i="13"/>
  <c r="P71" i="13"/>
  <c r="F73" i="13"/>
  <c r="G73" i="13"/>
  <c r="H73" i="13"/>
  <c r="I73" i="13"/>
  <c r="J73" i="13"/>
  <c r="K73" i="13"/>
  <c r="L73" i="13"/>
  <c r="M73" i="13"/>
  <c r="N73" i="13"/>
  <c r="O73" i="13"/>
  <c r="P73" i="13"/>
  <c r="F74" i="13"/>
  <c r="G74" i="13"/>
  <c r="H74" i="13"/>
  <c r="I74" i="13"/>
  <c r="J74" i="13"/>
  <c r="K74" i="13"/>
  <c r="L74" i="13"/>
  <c r="M74" i="13"/>
  <c r="N74" i="13"/>
  <c r="O74" i="13"/>
  <c r="P74" i="13"/>
  <c r="F75" i="13"/>
  <c r="G75" i="13"/>
  <c r="H75" i="13"/>
  <c r="I75" i="13"/>
  <c r="J75" i="13"/>
  <c r="K75" i="13"/>
  <c r="L75" i="13"/>
  <c r="M75" i="13"/>
  <c r="N75" i="13"/>
  <c r="O75" i="13"/>
  <c r="P75" i="13"/>
  <c r="F76" i="13"/>
  <c r="G76" i="13"/>
  <c r="H76" i="13"/>
  <c r="I76" i="13"/>
  <c r="J76" i="13"/>
  <c r="K76" i="13"/>
  <c r="L76" i="13"/>
  <c r="M76" i="13"/>
  <c r="N76" i="13"/>
  <c r="O76" i="13"/>
  <c r="P76" i="13"/>
  <c r="F77" i="13"/>
  <c r="G77" i="13"/>
  <c r="H77" i="13"/>
  <c r="I77" i="13"/>
  <c r="J77" i="13"/>
  <c r="K77" i="13"/>
  <c r="L77" i="13"/>
  <c r="M77" i="13"/>
  <c r="N77" i="13"/>
  <c r="O77" i="13"/>
  <c r="P77" i="13"/>
  <c r="F78" i="13"/>
  <c r="G78" i="13"/>
  <c r="H78" i="13"/>
  <c r="I78" i="13"/>
  <c r="J78" i="13"/>
  <c r="K78" i="13"/>
  <c r="L78" i="13"/>
  <c r="M78" i="13"/>
  <c r="N78" i="13"/>
  <c r="O78" i="13"/>
  <c r="P78" i="13"/>
  <c r="F79" i="13"/>
  <c r="G79" i="13"/>
  <c r="H79" i="13"/>
  <c r="I79" i="13"/>
  <c r="J79" i="13"/>
  <c r="K79" i="13"/>
  <c r="L79" i="13"/>
  <c r="M79" i="13"/>
  <c r="N79" i="13"/>
  <c r="O79" i="13"/>
  <c r="P79" i="13"/>
  <c r="F80" i="13"/>
  <c r="G80" i="13"/>
  <c r="H80" i="13"/>
  <c r="I80" i="13"/>
  <c r="J80" i="13"/>
  <c r="K80" i="13"/>
  <c r="L80" i="13"/>
  <c r="M80" i="13"/>
  <c r="N80" i="13"/>
  <c r="O80" i="13"/>
  <c r="P80" i="13"/>
  <c r="F81" i="13"/>
  <c r="G81" i="13"/>
  <c r="H81" i="13"/>
  <c r="I81" i="13"/>
  <c r="J81" i="13"/>
  <c r="K81" i="13"/>
  <c r="L81" i="13"/>
  <c r="M81" i="13"/>
  <c r="N81" i="13"/>
  <c r="O81" i="13"/>
  <c r="P81" i="13"/>
  <c r="F82" i="13"/>
  <c r="G82" i="13"/>
  <c r="H82" i="13"/>
  <c r="I82" i="13"/>
  <c r="J82" i="13"/>
  <c r="K82" i="13"/>
  <c r="L82" i="13"/>
  <c r="M82" i="13"/>
  <c r="N82" i="13"/>
  <c r="O82" i="13"/>
  <c r="P82" i="13"/>
  <c r="F83" i="13"/>
  <c r="G83" i="13"/>
  <c r="H83" i="13"/>
  <c r="I83" i="13"/>
  <c r="J83" i="13"/>
  <c r="K83" i="13"/>
  <c r="L83" i="13"/>
  <c r="M83" i="13"/>
  <c r="N83" i="13"/>
  <c r="O83" i="13"/>
  <c r="P83" i="13"/>
  <c r="F84" i="13"/>
  <c r="G84" i="13"/>
  <c r="H84" i="13"/>
  <c r="I84" i="13"/>
  <c r="J84" i="13"/>
  <c r="K84" i="13"/>
  <c r="L84" i="13"/>
  <c r="M84" i="13"/>
  <c r="N84" i="13"/>
  <c r="O84" i="13"/>
  <c r="P84" i="13"/>
  <c r="F85" i="13"/>
  <c r="G85" i="13"/>
  <c r="H85" i="13"/>
  <c r="I85" i="13"/>
  <c r="J85" i="13"/>
  <c r="K85" i="13"/>
  <c r="L85" i="13"/>
  <c r="M85" i="13"/>
  <c r="N85" i="13"/>
  <c r="O85" i="13"/>
  <c r="P85" i="13"/>
  <c r="F86" i="13"/>
  <c r="G86" i="13"/>
  <c r="H86" i="13"/>
  <c r="I86" i="13"/>
  <c r="J86" i="13"/>
  <c r="K86" i="13"/>
  <c r="L86" i="13"/>
  <c r="M86" i="13"/>
  <c r="N86" i="13"/>
  <c r="O86" i="13"/>
  <c r="P86" i="13"/>
  <c r="F87" i="13"/>
  <c r="G87" i="13"/>
  <c r="H87" i="13"/>
  <c r="I87" i="13"/>
  <c r="J87" i="13"/>
  <c r="K87" i="13"/>
  <c r="L87" i="13"/>
  <c r="M87" i="13"/>
  <c r="N87" i="13"/>
  <c r="O87" i="13"/>
  <c r="P87" i="13"/>
  <c r="F88" i="13"/>
  <c r="G88" i="13"/>
  <c r="H88" i="13"/>
  <c r="I88" i="13"/>
  <c r="J88" i="13"/>
  <c r="K88" i="13"/>
  <c r="L88" i="13"/>
  <c r="M88" i="13"/>
  <c r="N88" i="13"/>
  <c r="O88" i="13"/>
  <c r="P88" i="13"/>
  <c r="F89" i="13"/>
  <c r="G89" i="13"/>
  <c r="H89" i="13"/>
  <c r="I89" i="13"/>
  <c r="J89" i="13"/>
  <c r="K89" i="13"/>
  <c r="L89" i="13"/>
  <c r="M89" i="13"/>
  <c r="N89" i="13"/>
  <c r="O89" i="13"/>
  <c r="P89" i="13"/>
  <c r="F90" i="13"/>
  <c r="G90" i="13"/>
  <c r="H90" i="13"/>
  <c r="I90" i="13"/>
  <c r="J90" i="13"/>
  <c r="K90" i="13"/>
  <c r="L90" i="13"/>
  <c r="M90" i="13"/>
  <c r="N90" i="13"/>
  <c r="O90" i="13"/>
  <c r="P90" i="13"/>
  <c r="F91" i="13"/>
  <c r="G91" i="13"/>
  <c r="H91" i="13"/>
  <c r="I91" i="13"/>
  <c r="J91" i="13"/>
  <c r="K91" i="13"/>
  <c r="L91" i="13"/>
  <c r="M91" i="13"/>
  <c r="N91" i="13"/>
  <c r="O91" i="13"/>
  <c r="P91" i="13"/>
  <c r="F92" i="13"/>
  <c r="G92" i="13"/>
  <c r="H92" i="13"/>
  <c r="I92" i="13"/>
  <c r="J92" i="13"/>
  <c r="K92" i="13"/>
  <c r="L92" i="13"/>
  <c r="M92" i="13"/>
  <c r="N92" i="13"/>
  <c r="O92" i="13"/>
  <c r="P92" i="13"/>
  <c r="F93" i="13"/>
  <c r="G93" i="13"/>
  <c r="H93" i="13"/>
  <c r="I93" i="13"/>
  <c r="J93" i="13"/>
  <c r="K93" i="13"/>
  <c r="L93" i="13"/>
  <c r="M93" i="13"/>
  <c r="N93" i="13"/>
  <c r="O93" i="13"/>
  <c r="P93" i="13"/>
  <c r="F94" i="13"/>
  <c r="G94" i="13"/>
  <c r="H94" i="13"/>
  <c r="I94" i="13"/>
  <c r="J94" i="13"/>
  <c r="K94" i="13"/>
  <c r="L94" i="13"/>
  <c r="M94" i="13"/>
  <c r="N94" i="13"/>
  <c r="O94" i="13"/>
  <c r="P94" i="13"/>
  <c r="F95" i="13"/>
  <c r="G95" i="13"/>
  <c r="H95" i="13"/>
  <c r="I95" i="13"/>
  <c r="J95" i="13"/>
  <c r="K95" i="13"/>
  <c r="L95" i="13"/>
  <c r="M95" i="13"/>
  <c r="N95" i="13"/>
  <c r="O95" i="13"/>
  <c r="P95" i="13"/>
  <c r="F96" i="13"/>
  <c r="G96" i="13"/>
  <c r="H96" i="13"/>
  <c r="I96" i="13"/>
  <c r="J96" i="13"/>
  <c r="K96" i="13"/>
  <c r="L96" i="13"/>
  <c r="M96" i="13"/>
  <c r="N96" i="13"/>
  <c r="O96" i="13"/>
  <c r="P96" i="13"/>
  <c r="F97" i="13"/>
  <c r="G97" i="13"/>
  <c r="H97" i="13"/>
  <c r="I97" i="13"/>
  <c r="J97" i="13"/>
  <c r="K97" i="13"/>
  <c r="L97" i="13"/>
  <c r="M97" i="13"/>
  <c r="N97" i="13"/>
  <c r="O97" i="13"/>
  <c r="P97" i="13"/>
  <c r="F98" i="13"/>
  <c r="G98" i="13"/>
  <c r="H98" i="13"/>
  <c r="I98" i="13"/>
  <c r="J98" i="13"/>
  <c r="K98" i="13"/>
  <c r="L98" i="13"/>
  <c r="M98" i="13"/>
  <c r="N98" i="13"/>
  <c r="O98" i="13"/>
  <c r="P98" i="13"/>
  <c r="F99" i="13"/>
  <c r="G99" i="13"/>
  <c r="H99" i="13"/>
  <c r="I99" i="13"/>
  <c r="J99" i="13"/>
  <c r="K99" i="13"/>
  <c r="L99" i="13"/>
  <c r="M99" i="13"/>
  <c r="N99" i="13"/>
  <c r="O99" i="13"/>
  <c r="P99" i="13"/>
  <c r="F100" i="13"/>
  <c r="G100" i="13"/>
  <c r="H100" i="13"/>
  <c r="I100" i="13"/>
  <c r="J100" i="13"/>
  <c r="K100" i="13"/>
  <c r="L100" i="13"/>
  <c r="M100" i="13"/>
  <c r="N100" i="13"/>
  <c r="O100" i="13"/>
  <c r="P100" i="13"/>
  <c r="F101" i="13"/>
  <c r="G101" i="13"/>
  <c r="H101" i="13"/>
  <c r="I101" i="13"/>
  <c r="J101" i="13"/>
  <c r="K101" i="13"/>
  <c r="L101" i="13"/>
  <c r="M101" i="13"/>
  <c r="N101" i="13"/>
  <c r="O101" i="13"/>
  <c r="P101" i="13"/>
  <c r="F102" i="13"/>
  <c r="G102" i="13"/>
  <c r="H102" i="13"/>
  <c r="I102" i="13"/>
  <c r="J102" i="13"/>
  <c r="K102" i="13"/>
  <c r="L102" i="13"/>
  <c r="M102" i="13"/>
  <c r="N102" i="13"/>
  <c r="O102" i="13"/>
  <c r="P102" i="13"/>
  <c r="F103" i="13"/>
  <c r="G103" i="13"/>
  <c r="H103" i="13"/>
  <c r="I103" i="13"/>
  <c r="J103" i="13"/>
  <c r="K103" i="13"/>
  <c r="L103" i="13"/>
  <c r="M103" i="13"/>
  <c r="N103" i="13"/>
  <c r="O103" i="13"/>
  <c r="P103" i="13"/>
  <c r="F104" i="13"/>
  <c r="G104" i="13"/>
  <c r="H104" i="13"/>
  <c r="I104" i="13"/>
  <c r="J104" i="13"/>
  <c r="K104" i="13"/>
  <c r="L104" i="13"/>
  <c r="M104" i="13"/>
  <c r="N104" i="13"/>
  <c r="O104" i="13"/>
  <c r="P104" i="13"/>
  <c r="F29" i="13"/>
  <c r="G29" i="13"/>
  <c r="H29" i="13"/>
  <c r="I29" i="13"/>
  <c r="J29" i="13"/>
  <c r="K29" i="13"/>
  <c r="L29" i="13"/>
  <c r="M29" i="13"/>
  <c r="N29" i="13"/>
  <c r="O29" i="13"/>
  <c r="P29" i="13"/>
  <c r="F30" i="13"/>
  <c r="G30" i="13"/>
  <c r="H30" i="13"/>
  <c r="I30" i="13"/>
  <c r="J30" i="13"/>
  <c r="K30" i="13"/>
  <c r="L30" i="13"/>
  <c r="M30" i="13"/>
  <c r="N30" i="13"/>
  <c r="O30" i="13"/>
  <c r="P30" i="13"/>
  <c r="F31" i="13"/>
  <c r="G31" i="13"/>
  <c r="H31" i="13"/>
  <c r="I31" i="13"/>
  <c r="J31" i="13"/>
  <c r="K31" i="13"/>
  <c r="L31" i="13"/>
  <c r="M31" i="13"/>
  <c r="N31" i="13"/>
  <c r="O31" i="13"/>
  <c r="P31" i="13"/>
  <c r="F32" i="13"/>
  <c r="G32" i="13"/>
  <c r="H32" i="13"/>
  <c r="I32" i="13"/>
  <c r="J32" i="13"/>
  <c r="K32" i="13"/>
  <c r="L32" i="13"/>
  <c r="M32" i="13"/>
  <c r="N32" i="13"/>
  <c r="O32" i="13"/>
  <c r="P32" i="13"/>
  <c r="F33" i="13"/>
  <c r="G33" i="13"/>
  <c r="H33" i="13"/>
  <c r="I33" i="13"/>
  <c r="J33" i="13"/>
  <c r="K33" i="13"/>
  <c r="L33" i="13"/>
  <c r="M33" i="13"/>
  <c r="N33" i="13"/>
  <c r="O33" i="13"/>
  <c r="P33" i="13"/>
  <c r="F34" i="13"/>
  <c r="G34" i="13"/>
  <c r="H34" i="13"/>
  <c r="I34" i="13"/>
  <c r="J34" i="13"/>
  <c r="K34" i="13"/>
  <c r="L34" i="13"/>
  <c r="M34" i="13"/>
  <c r="N34" i="13"/>
  <c r="O34" i="13"/>
  <c r="P34" i="13"/>
  <c r="F35" i="13"/>
  <c r="G35" i="13"/>
  <c r="H35" i="13"/>
  <c r="I35" i="13"/>
  <c r="J35" i="13"/>
  <c r="K35" i="13"/>
  <c r="L35" i="13"/>
  <c r="M35" i="13"/>
  <c r="N35" i="13"/>
  <c r="O35" i="13"/>
  <c r="P35" i="13"/>
  <c r="F36" i="13"/>
  <c r="G36" i="13"/>
  <c r="H36" i="13"/>
  <c r="I36" i="13"/>
  <c r="J36" i="13"/>
  <c r="K36" i="13"/>
  <c r="L36" i="13"/>
  <c r="M36" i="13"/>
  <c r="N36" i="13"/>
  <c r="O36" i="13"/>
  <c r="P36" i="13"/>
  <c r="F37" i="13"/>
  <c r="G37" i="13"/>
  <c r="H37" i="13"/>
  <c r="I37" i="13"/>
  <c r="J37" i="13"/>
  <c r="K37" i="13"/>
  <c r="L37" i="13"/>
  <c r="M37" i="13"/>
  <c r="N37" i="13"/>
  <c r="O37" i="13"/>
  <c r="P37" i="13"/>
  <c r="F38" i="13"/>
  <c r="G38" i="13"/>
  <c r="H38" i="13"/>
  <c r="I38" i="13"/>
  <c r="J38" i="13"/>
  <c r="K38" i="13"/>
  <c r="L38" i="13"/>
  <c r="M38" i="13"/>
  <c r="N38" i="13"/>
  <c r="O38" i="13"/>
  <c r="P38" i="13"/>
  <c r="F39" i="13"/>
  <c r="G39" i="13"/>
  <c r="H39" i="13"/>
  <c r="I39" i="13"/>
  <c r="J39" i="13"/>
  <c r="K39" i="13"/>
  <c r="L39" i="13"/>
  <c r="M39" i="13"/>
  <c r="N39" i="13"/>
  <c r="O39" i="13"/>
  <c r="P39" i="13"/>
  <c r="F40" i="13"/>
  <c r="G40" i="13"/>
  <c r="H40" i="13"/>
  <c r="I40" i="13"/>
  <c r="J40" i="13"/>
  <c r="K40" i="13"/>
  <c r="L40" i="13"/>
  <c r="M40" i="13"/>
  <c r="N40" i="13"/>
  <c r="O40" i="13"/>
  <c r="P40" i="13"/>
  <c r="F41" i="13"/>
  <c r="G41" i="13"/>
  <c r="H41" i="13"/>
  <c r="I41" i="13"/>
  <c r="J41" i="13"/>
  <c r="K41" i="13"/>
  <c r="L41" i="13"/>
  <c r="M41" i="13"/>
  <c r="N41" i="13"/>
  <c r="O41" i="13"/>
  <c r="P41" i="13"/>
  <c r="F42" i="13"/>
  <c r="G42" i="13"/>
  <c r="H42" i="13"/>
  <c r="I42" i="13"/>
  <c r="J42" i="13"/>
  <c r="K42" i="13"/>
  <c r="L42" i="13"/>
  <c r="M42" i="13"/>
  <c r="N42" i="13"/>
  <c r="O42" i="13"/>
  <c r="P42" i="13"/>
  <c r="F43" i="13"/>
  <c r="G43" i="13"/>
  <c r="H43" i="13"/>
  <c r="I43" i="13"/>
  <c r="J43" i="13"/>
  <c r="K43" i="13"/>
  <c r="L43" i="13"/>
  <c r="M43" i="13"/>
  <c r="N43" i="13"/>
  <c r="O43" i="13"/>
  <c r="P43" i="13"/>
  <c r="F44" i="13"/>
  <c r="G44" i="13"/>
  <c r="H44" i="13"/>
  <c r="I44" i="13"/>
  <c r="J44" i="13"/>
  <c r="K44" i="13"/>
  <c r="L44" i="13"/>
  <c r="M44" i="13"/>
  <c r="N44" i="13"/>
  <c r="O44" i="13"/>
  <c r="P44" i="13"/>
  <c r="F45" i="13"/>
  <c r="G45" i="13"/>
  <c r="H45" i="13"/>
  <c r="I45" i="13"/>
  <c r="J45" i="13"/>
  <c r="K45" i="13"/>
  <c r="L45" i="13"/>
  <c r="M45" i="13"/>
  <c r="N45" i="13"/>
  <c r="O45" i="13"/>
  <c r="P45" i="13"/>
  <c r="F46" i="13"/>
  <c r="G46" i="13"/>
  <c r="H46" i="13"/>
  <c r="I46" i="13"/>
  <c r="J46" i="13"/>
  <c r="K46" i="13"/>
  <c r="L46" i="13"/>
  <c r="M46" i="13"/>
  <c r="N46" i="13"/>
  <c r="O46" i="13"/>
  <c r="P46" i="13"/>
  <c r="F47" i="13"/>
  <c r="G47" i="13"/>
  <c r="H47" i="13"/>
  <c r="I47" i="13"/>
  <c r="J47" i="13"/>
  <c r="K47" i="13"/>
  <c r="L47" i="13"/>
  <c r="M47" i="13"/>
  <c r="N47" i="13"/>
  <c r="O47" i="13"/>
  <c r="P47" i="13"/>
  <c r="F48" i="13"/>
  <c r="G48" i="13"/>
  <c r="H48" i="13"/>
  <c r="I48" i="13"/>
  <c r="J48" i="13"/>
  <c r="K48" i="13"/>
  <c r="L48" i="13"/>
  <c r="M48" i="13"/>
  <c r="N48" i="13"/>
  <c r="O48" i="13"/>
  <c r="P48" i="13"/>
  <c r="F49" i="13"/>
  <c r="G49" i="13"/>
  <c r="H49" i="13"/>
  <c r="I49" i="13"/>
  <c r="J49" i="13"/>
  <c r="K49" i="13"/>
  <c r="L49" i="13"/>
  <c r="M49" i="13"/>
  <c r="N49" i="13"/>
  <c r="O49" i="13"/>
  <c r="P49" i="13"/>
  <c r="F50" i="13"/>
  <c r="G50" i="13"/>
  <c r="H50" i="13"/>
  <c r="I50" i="13"/>
  <c r="J50" i="13"/>
  <c r="K50" i="13"/>
  <c r="L50" i="13"/>
  <c r="M50" i="13"/>
  <c r="N50" i="13"/>
  <c r="O50" i="13"/>
  <c r="P50" i="13"/>
  <c r="F51" i="13"/>
  <c r="G51" i="13"/>
  <c r="H51" i="13"/>
  <c r="I51" i="13"/>
  <c r="J51" i="13"/>
  <c r="K51" i="13"/>
  <c r="L51" i="13"/>
  <c r="M51" i="13"/>
  <c r="N51" i="13"/>
  <c r="O51" i="13"/>
  <c r="P51" i="13"/>
  <c r="F52" i="13"/>
  <c r="G52" i="13"/>
  <c r="H52" i="13"/>
  <c r="I52" i="13"/>
  <c r="J52" i="13"/>
  <c r="K52" i="13"/>
  <c r="L52" i="13"/>
  <c r="M52" i="13"/>
  <c r="N52" i="13"/>
  <c r="O52" i="13"/>
  <c r="P52" i="13"/>
  <c r="F53" i="13"/>
  <c r="G53" i="13"/>
  <c r="H53" i="13"/>
  <c r="I53" i="13"/>
  <c r="J53" i="13"/>
  <c r="K53" i="13"/>
  <c r="L53" i="13"/>
  <c r="M53" i="13"/>
  <c r="N53" i="13"/>
  <c r="O53" i="13"/>
  <c r="P53" i="13"/>
  <c r="F54" i="13"/>
  <c r="G54" i="13"/>
  <c r="H54" i="13"/>
  <c r="I54" i="13"/>
  <c r="J54" i="13"/>
  <c r="K54" i="13"/>
  <c r="L54" i="13"/>
  <c r="M54" i="13"/>
  <c r="N54" i="13"/>
  <c r="O54" i="13"/>
  <c r="P54" i="13"/>
  <c r="F55" i="13"/>
  <c r="G55" i="13"/>
  <c r="H55" i="13"/>
  <c r="I55" i="13"/>
  <c r="J55" i="13"/>
  <c r="K55" i="13"/>
  <c r="L55" i="13"/>
  <c r="M55" i="13"/>
  <c r="N55" i="13"/>
  <c r="O55" i="13"/>
  <c r="P55" i="13"/>
  <c r="F56" i="13"/>
  <c r="G56" i="13"/>
  <c r="H56" i="13"/>
  <c r="I56" i="13"/>
  <c r="J56" i="13"/>
  <c r="K56" i="13"/>
  <c r="L56" i="13"/>
  <c r="M56" i="13"/>
  <c r="N56" i="13"/>
  <c r="O56" i="13"/>
  <c r="P56" i="13"/>
  <c r="F57" i="13"/>
  <c r="G57" i="13"/>
  <c r="H57" i="13"/>
  <c r="I57" i="13"/>
  <c r="J57" i="13"/>
  <c r="K57" i="13"/>
  <c r="L57" i="13"/>
  <c r="M57" i="13"/>
  <c r="N57" i="13"/>
  <c r="O57" i="13"/>
  <c r="P57" i="13"/>
  <c r="F58" i="13"/>
  <c r="G58" i="13"/>
  <c r="H58" i="13"/>
  <c r="I58" i="13"/>
  <c r="J58" i="13"/>
  <c r="K58" i="13"/>
  <c r="L58" i="13"/>
  <c r="M58" i="13"/>
  <c r="N58" i="13"/>
  <c r="O58" i="13"/>
  <c r="P58" i="13"/>
  <c r="F59" i="13"/>
  <c r="G59" i="13"/>
  <c r="H59" i="13"/>
  <c r="I59" i="13"/>
  <c r="J59" i="13"/>
  <c r="K59" i="13"/>
  <c r="L59" i="13"/>
  <c r="M59" i="13"/>
  <c r="N59" i="13"/>
  <c r="O59" i="13"/>
  <c r="P59" i="13"/>
  <c r="F60" i="13"/>
  <c r="G60" i="13"/>
  <c r="H60" i="13"/>
  <c r="I60" i="13"/>
  <c r="J60" i="13"/>
  <c r="K60" i="13"/>
  <c r="L60" i="13"/>
  <c r="M60" i="13"/>
  <c r="N60" i="13"/>
  <c r="O60" i="13"/>
  <c r="P60" i="13"/>
  <c r="F61" i="13"/>
  <c r="G61" i="13"/>
  <c r="H61" i="13"/>
  <c r="I61" i="13"/>
  <c r="J61" i="13"/>
  <c r="K61" i="13"/>
  <c r="L61" i="13"/>
  <c r="M61" i="13"/>
  <c r="N61" i="13"/>
  <c r="O61" i="13"/>
  <c r="P61" i="13"/>
  <c r="F62" i="13"/>
  <c r="G62" i="13"/>
  <c r="H62" i="13"/>
  <c r="I62" i="13"/>
  <c r="J62" i="13"/>
  <c r="K62" i="13"/>
  <c r="L62" i="13"/>
  <c r="M62" i="13"/>
  <c r="N62" i="13"/>
  <c r="O62" i="13"/>
  <c r="P62" i="13"/>
  <c r="F63" i="13"/>
  <c r="G63" i="13"/>
  <c r="H63" i="13"/>
  <c r="I63" i="13"/>
  <c r="J63" i="13"/>
  <c r="K63" i="13"/>
  <c r="L63" i="13"/>
  <c r="M63" i="13"/>
  <c r="N63" i="13"/>
  <c r="O63" i="13"/>
  <c r="P63" i="13"/>
  <c r="G64" i="13"/>
  <c r="H64" i="13"/>
  <c r="I64" i="13"/>
  <c r="J64" i="13"/>
  <c r="K64" i="13"/>
  <c r="L64" i="13"/>
  <c r="M64" i="13"/>
  <c r="N64" i="13"/>
  <c r="O64" i="13"/>
  <c r="P64" i="13"/>
  <c r="F65" i="13"/>
  <c r="G65" i="13"/>
  <c r="H65" i="13"/>
  <c r="I65" i="13"/>
  <c r="J65" i="13"/>
  <c r="K65" i="13"/>
  <c r="L65" i="13"/>
  <c r="M65" i="13"/>
  <c r="N65" i="13"/>
  <c r="O65" i="13"/>
  <c r="P65" i="13"/>
  <c r="F66" i="13"/>
  <c r="G66" i="13"/>
  <c r="H66" i="13"/>
  <c r="I66" i="13"/>
  <c r="J66" i="13"/>
  <c r="K66" i="13"/>
  <c r="L66" i="13"/>
  <c r="M66" i="13"/>
  <c r="N66" i="13"/>
  <c r="O66" i="13"/>
  <c r="P66" i="13"/>
  <c r="H14" i="13"/>
  <c r="H28" i="13" s="1"/>
  <c r="F136" i="19"/>
  <c r="E136" i="19"/>
  <c r="F64" i="13"/>
  <c r="H136" i="19"/>
  <c r="E105" i="13"/>
  <c r="D106" i="13"/>
  <c r="D110" i="16"/>
  <c r="D108" i="16"/>
  <c r="D109" i="16"/>
  <c r="P112" i="16"/>
  <c r="O112" i="16"/>
  <c r="N112" i="16"/>
  <c r="M112" i="16"/>
  <c r="L112" i="16"/>
  <c r="K112" i="16"/>
  <c r="J112" i="16"/>
  <c r="I112" i="16"/>
  <c r="H112" i="16"/>
  <c r="G112" i="16"/>
  <c r="E112" i="16"/>
  <c r="F112" i="16"/>
  <c r="D106" i="16"/>
  <c r="D107" i="16" s="1"/>
  <c r="M117" i="16"/>
  <c r="H261" i="19"/>
  <c r="G261" i="19"/>
  <c r="F261" i="19"/>
  <c r="E261" i="19"/>
  <c r="D260" i="19"/>
  <c r="D259" i="19"/>
  <c r="D257" i="19"/>
  <c r="D256" i="19"/>
  <c r="D255" i="19"/>
  <c r="D254" i="19"/>
  <c r="H244" i="19"/>
  <c r="G244" i="19"/>
  <c r="F244" i="19"/>
  <c r="E244" i="19"/>
  <c r="D243" i="19"/>
  <c r="D244" i="19" s="1"/>
  <c r="D203" i="19"/>
  <c r="D202" i="19"/>
  <c r="D201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45" i="19"/>
  <c r="D144" i="19"/>
  <c r="D143" i="19"/>
  <c r="D142" i="19"/>
  <c r="D141" i="19"/>
  <c r="D140" i="19"/>
  <c r="D139" i="19"/>
  <c r="D138" i="19"/>
  <c r="D137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1" i="19"/>
  <c r="D110" i="19"/>
  <c r="D109" i="19"/>
  <c r="D108" i="19"/>
  <c r="D107" i="19"/>
  <c r="D106" i="19"/>
  <c r="D105" i="19"/>
  <c r="D104" i="19"/>
  <c r="H71" i="19"/>
  <c r="G71" i="19"/>
  <c r="F71" i="19"/>
  <c r="D13" i="19"/>
  <c r="J112" i="13"/>
  <c r="N112" i="13"/>
  <c r="G112" i="13"/>
  <c r="K112" i="13"/>
  <c r="O112" i="13"/>
  <c r="H112" i="13"/>
  <c r="D111" i="16"/>
  <c r="G262" i="19"/>
  <c r="D277" i="42" s="1"/>
  <c r="D279" i="42" s="1"/>
  <c r="D200" i="19"/>
  <c r="D72" i="19"/>
  <c r="P120" i="16"/>
  <c r="O120" i="16"/>
  <c r="N120" i="16"/>
  <c r="M120" i="16"/>
  <c r="L120" i="16"/>
  <c r="K120" i="16"/>
  <c r="J120" i="16"/>
  <c r="I120" i="16"/>
  <c r="G120" i="16"/>
  <c r="F120" i="16"/>
  <c r="E120" i="16"/>
  <c r="D119" i="16"/>
  <c r="D118" i="16"/>
  <c r="P117" i="16"/>
  <c r="O117" i="16"/>
  <c r="N117" i="16"/>
  <c r="L117" i="16"/>
  <c r="K117" i="16"/>
  <c r="J117" i="16"/>
  <c r="I117" i="16"/>
  <c r="H117" i="16"/>
  <c r="G117" i="16"/>
  <c r="F117" i="16"/>
  <c r="E117" i="16"/>
  <c r="D116" i="16"/>
  <c r="P107" i="16"/>
  <c r="O107" i="16"/>
  <c r="N107" i="16"/>
  <c r="M107" i="16"/>
  <c r="L107" i="16"/>
  <c r="K107" i="16"/>
  <c r="J107" i="16"/>
  <c r="I107" i="16"/>
  <c r="H107" i="16"/>
  <c r="G107" i="16"/>
  <c r="F107" i="16"/>
  <c r="E107" i="16"/>
  <c r="P105" i="16"/>
  <c r="O105" i="16"/>
  <c r="N105" i="16"/>
  <c r="M105" i="16"/>
  <c r="L105" i="16"/>
  <c r="K105" i="16"/>
  <c r="J105" i="16"/>
  <c r="I105" i="16"/>
  <c r="H105" i="16"/>
  <c r="G105" i="16"/>
  <c r="F105" i="16"/>
  <c r="E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R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7" i="16"/>
  <c r="D26" i="16"/>
  <c r="D25" i="16"/>
  <c r="D24" i="16"/>
  <c r="D22" i="16"/>
  <c r="D21" i="16"/>
  <c r="D20" i="16"/>
  <c r="D19" i="16"/>
  <c r="D18" i="16"/>
  <c r="D17" i="16"/>
  <c r="D16" i="16"/>
  <c r="D15" i="16"/>
  <c r="D14" i="16"/>
  <c r="D13" i="16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D119" i="15"/>
  <c r="D118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6" i="15"/>
  <c r="D115" i="15"/>
  <c r="D114" i="15"/>
  <c r="D113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08" i="15"/>
  <c r="D112" i="15" s="1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6" i="15"/>
  <c r="D107" i="15" s="1"/>
  <c r="P105" i="15"/>
  <c r="O105" i="15"/>
  <c r="M105" i="15"/>
  <c r="L105" i="15"/>
  <c r="K105" i="15"/>
  <c r="J105" i="15"/>
  <c r="I105" i="15"/>
  <c r="H105" i="15"/>
  <c r="G105" i="15"/>
  <c r="F105" i="15"/>
  <c r="E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N105" i="15"/>
  <c r="D71" i="15"/>
  <c r="D70" i="15"/>
  <c r="D69" i="15"/>
  <c r="D68" i="15"/>
  <c r="R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13" i="15"/>
  <c r="O67" i="13"/>
  <c r="K67" i="13"/>
  <c r="P120" i="13"/>
  <c r="O120" i="13"/>
  <c r="N120" i="13"/>
  <c r="M120" i="13"/>
  <c r="L120" i="13"/>
  <c r="K120" i="13"/>
  <c r="J120" i="13"/>
  <c r="I120" i="13"/>
  <c r="H120" i="13"/>
  <c r="G120" i="13"/>
  <c r="F120" i="13"/>
  <c r="E120" i="13"/>
  <c r="D119" i="13"/>
  <c r="D118" i="13"/>
  <c r="P117" i="13"/>
  <c r="O117" i="13"/>
  <c r="N117" i="13"/>
  <c r="M117" i="13"/>
  <c r="L117" i="13"/>
  <c r="K117" i="13"/>
  <c r="J117" i="13"/>
  <c r="I117" i="13"/>
  <c r="H117" i="13"/>
  <c r="G117" i="13"/>
  <c r="F117" i="13"/>
  <c r="E117" i="13"/>
  <c r="D116" i="13"/>
  <c r="D115" i="13"/>
  <c r="D114" i="13"/>
  <c r="E112" i="13"/>
  <c r="P107" i="13"/>
  <c r="O107" i="13"/>
  <c r="N107" i="13"/>
  <c r="M107" i="13"/>
  <c r="L107" i="13"/>
  <c r="K107" i="13"/>
  <c r="J107" i="13"/>
  <c r="I107" i="13"/>
  <c r="H107" i="13"/>
  <c r="G107" i="13"/>
  <c r="F107" i="13"/>
  <c r="E107" i="13"/>
  <c r="D107" i="13"/>
  <c r="F105" i="13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D119" i="12"/>
  <c r="D118" i="12"/>
  <c r="P117" i="12"/>
  <c r="O117" i="12"/>
  <c r="N117" i="12"/>
  <c r="M117" i="12"/>
  <c r="L117" i="12"/>
  <c r="K117" i="12"/>
  <c r="J117" i="12"/>
  <c r="I117" i="12"/>
  <c r="H117" i="12"/>
  <c r="G117" i="12"/>
  <c r="F117" i="12"/>
  <c r="E117" i="12"/>
  <c r="D116" i="12"/>
  <c r="D115" i="12"/>
  <c r="D114" i="12"/>
  <c r="D113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08" i="12"/>
  <c r="D112" i="12" s="1"/>
  <c r="P107" i="12"/>
  <c r="O107" i="12"/>
  <c r="N107" i="12"/>
  <c r="M107" i="12"/>
  <c r="L107" i="12"/>
  <c r="K107" i="12"/>
  <c r="J107" i="12"/>
  <c r="I107" i="12"/>
  <c r="H107" i="12"/>
  <c r="G107" i="12"/>
  <c r="F107" i="12"/>
  <c r="E107" i="12"/>
  <c r="D106" i="12"/>
  <c r="D107" i="12" s="1"/>
  <c r="P105" i="12"/>
  <c r="O105" i="12"/>
  <c r="M105" i="12"/>
  <c r="L105" i="12"/>
  <c r="K105" i="12"/>
  <c r="J105" i="12"/>
  <c r="I105" i="12"/>
  <c r="H105" i="12"/>
  <c r="G105" i="12"/>
  <c r="F105" i="12"/>
  <c r="E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F89" i="35"/>
  <c r="D91" i="12"/>
  <c r="D90" i="12"/>
  <c r="D89" i="12"/>
  <c r="D88" i="12"/>
  <c r="F85" i="35" s="1"/>
  <c r="D87" i="12"/>
  <c r="F84" i="35" s="1"/>
  <c r="D86" i="12"/>
  <c r="F83" i="35" s="1"/>
  <c r="D85" i="12"/>
  <c r="D84" i="12"/>
  <c r="D83" i="12"/>
  <c r="F80" i="35"/>
  <c r="D82" i="12"/>
  <c r="D81" i="12"/>
  <c r="F78" i="35" s="1"/>
  <c r="D80" i="12"/>
  <c r="D79" i="12"/>
  <c r="F76" i="35"/>
  <c r="D78" i="12"/>
  <c r="D77" i="12"/>
  <c r="F74" i="35"/>
  <c r="D76" i="12"/>
  <c r="F73" i="35" s="1"/>
  <c r="D75" i="12"/>
  <c r="F72" i="35" s="1"/>
  <c r="D74" i="12"/>
  <c r="F71" i="35" s="1"/>
  <c r="D73" i="12"/>
  <c r="F70" i="35" s="1"/>
  <c r="D71" i="12"/>
  <c r="F68" i="35" s="1"/>
  <c r="D70" i="12"/>
  <c r="F67" i="35" s="1"/>
  <c r="D69" i="12"/>
  <c r="F66" i="35" s="1"/>
  <c r="D68" i="12"/>
  <c r="F65" i="35" s="1"/>
  <c r="P67" i="12"/>
  <c r="O67" i="12"/>
  <c r="N67" i="12"/>
  <c r="M67" i="12"/>
  <c r="L67" i="12"/>
  <c r="K67" i="12"/>
  <c r="J67" i="12"/>
  <c r="I67" i="12"/>
  <c r="H67" i="12"/>
  <c r="G67" i="12"/>
  <c r="F67" i="12"/>
  <c r="E67" i="12"/>
  <c r="D66" i="12"/>
  <c r="D65" i="12"/>
  <c r="F62" i="35" s="1"/>
  <c r="D64" i="12"/>
  <c r="F61" i="35" s="1"/>
  <c r="D63" i="12"/>
  <c r="F60" i="35" s="1"/>
  <c r="D62" i="12"/>
  <c r="F59" i="35" s="1"/>
  <c r="D61" i="12"/>
  <c r="D60" i="12"/>
  <c r="F57" i="35" s="1"/>
  <c r="D59" i="12"/>
  <c r="F56" i="35" s="1"/>
  <c r="D58" i="12"/>
  <c r="F55" i="35" s="1"/>
  <c r="D57" i="12"/>
  <c r="F54" i="35" s="1"/>
  <c r="D56" i="12"/>
  <c r="D55" i="12"/>
  <c r="D54" i="12"/>
  <c r="D53" i="12"/>
  <c r="F50" i="35" s="1"/>
  <c r="D52" i="12"/>
  <c r="D51" i="12"/>
  <c r="D50" i="12"/>
  <c r="D49" i="12"/>
  <c r="F46" i="35" s="1"/>
  <c r="D48" i="12"/>
  <c r="D47" i="12"/>
  <c r="F44" i="35" s="1"/>
  <c r="D46" i="12"/>
  <c r="F43" i="35" s="1"/>
  <c r="D45" i="12"/>
  <c r="F42" i="35" s="1"/>
  <c r="D44" i="12"/>
  <c r="D43" i="12"/>
  <c r="D42" i="12"/>
  <c r="F39" i="35" s="1"/>
  <c r="D41" i="12"/>
  <c r="D39" i="12"/>
  <c r="F36" i="35" s="1"/>
  <c r="D38" i="12"/>
  <c r="D37" i="12"/>
  <c r="D36" i="12"/>
  <c r="D35" i="12"/>
  <c r="D34" i="12"/>
  <c r="D33" i="12"/>
  <c r="D32" i="12"/>
  <c r="D31" i="12"/>
  <c r="D30" i="12"/>
  <c r="F27" i="35" s="1"/>
  <c r="D29" i="12"/>
  <c r="F26" i="35" s="1"/>
  <c r="D27" i="12"/>
  <c r="D26" i="12"/>
  <c r="D25" i="12"/>
  <c r="D24" i="12"/>
  <c r="D23" i="12"/>
  <c r="D20" i="12"/>
  <c r="D19" i="12"/>
  <c r="D14" i="12"/>
  <c r="O28" i="12"/>
  <c r="M28" i="12"/>
  <c r="K28" i="12"/>
  <c r="I28" i="12"/>
  <c r="G28" i="12"/>
  <c r="D71" i="7"/>
  <c r="D70" i="7"/>
  <c r="D120" i="13"/>
  <c r="D117" i="15"/>
  <c r="D120" i="15"/>
  <c r="K105" i="13"/>
  <c r="F28" i="12"/>
  <c r="H28" i="12"/>
  <c r="H121" i="12" s="1"/>
  <c r="J28" i="12"/>
  <c r="J121" i="12" s="1"/>
  <c r="L28" i="12"/>
  <c r="L121" i="12" s="1"/>
  <c r="N28" i="12"/>
  <c r="P28" i="12"/>
  <c r="P121" i="12" s="1"/>
  <c r="D15" i="12"/>
  <c r="D16" i="12"/>
  <c r="D17" i="12"/>
  <c r="D18" i="12"/>
  <c r="D21" i="12"/>
  <c r="D22" i="12"/>
  <c r="D117" i="12"/>
  <c r="D120" i="12"/>
  <c r="N28" i="13"/>
  <c r="J28" i="13"/>
  <c r="F28" i="13"/>
  <c r="F67" i="13"/>
  <c r="P105" i="13"/>
  <c r="J67" i="13"/>
  <c r="N67" i="13"/>
  <c r="D120" i="16"/>
  <c r="D117" i="16"/>
  <c r="I28" i="13"/>
  <c r="G28" i="13"/>
  <c r="F121" i="16"/>
  <c r="H121" i="16"/>
  <c r="J121" i="16"/>
  <c r="L121" i="16"/>
  <c r="N121" i="16"/>
  <c r="P121" i="16"/>
  <c r="G121" i="16"/>
  <c r="D67" i="15"/>
  <c r="F121" i="15"/>
  <c r="H121" i="15"/>
  <c r="J121" i="15"/>
  <c r="L121" i="15"/>
  <c r="N121" i="15"/>
  <c r="P121" i="15"/>
  <c r="E121" i="15"/>
  <c r="G121" i="15"/>
  <c r="I121" i="15"/>
  <c r="K121" i="15"/>
  <c r="M121" i="15"/>
  <c r="O121" i="15"/>
  <c r="D72" i="15"/>
  <c r="D105" i="15" s="1"/>
  <c r="E28" i="12"/>
  <c r="E121" i="12" s="1"/>
  <c r="D72" i="12"/>
  <c r="F69" i="35" s="1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E41" i="35" s="1"/>
  <c r="D43" i="7"/>
  <c r="D42" i="7"/>
  <c r="D41" i="7"/>
  <c r="D40" i="7"/>
  <c r="D39" i="7"/>
  <c r="D38" i="7"/>
  <c r="E35" i="35" s="1"/>
  <c r="D37" i="7"/>
  <c r="D36" i="7"/>
  <c r="E33" i="35" s="1"/>
  <c r="D35" i="7"/>
  <c r="D34" i="7"/>
  <c r="E31" i="35" s="1"/>
  <c r="D33" i="7"/>
  <c r="D32" i="7"/>
  <c r="D31" i="7"/>
  <c r="D30" i="7"/>
  <c r="P67" i="7"/>
  <c r="O67" i="7"/>
  <c r="N67" i="7"/>
  <c r="M67" i="7"/>
  <c r="L67" i="7"/>
  <c r="K67" i="7"/>
  <c r="J67" i="7"/>
  <c r="I67" i="7"/>
  <c r="H67" i="7"/>
  <c r="G67" i="7"/>
  <c r="F67" i="7"/>
  <c r="D18" i="7"/>
  <c r="D19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19" i="7"/>
  <c r="D118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6" i="7"/>
  <c r="D115" i="7"/>
  <c r="D114" i="7"/>
  <c r="D113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08" i="7"/>
  <c r="D112" i="7" s="1"/>
  <c r="P107" i="7"/>
  <c r="O107" i="7"/>
  <c r="N107" i="7"/>
  <c r="M107" i="7"/>
  <c r="L107" i="7"/>
  <c r="K107" i="7"/>
  <c r="J107" i="7"/>
  <c r="I107" i="7"/>
  <c r="H107" i="7"/>
  <c r="G107" i="7"/>
  <c r="F107" i="7"/>
  <c r="E107" i="7"/>
  <c r="D106" i="7"/>
  <c r="D107" i="7" s="1"/>
  <c r="P105" i="7"/>
  <c r="O105" i="7"/>
  <c r="N105" i="7"/>
  <c r="M105" i="7"/>
  <c r="L105" i="7"/>
  <c r="K105" i="7"/>
  <c r="J105" i="7"/>
  <c r="I105" i="7"/>
  <c r="H105" i="7"/>
  <c r="G105" i="7"/>
  <c r="F105" i="7"/>
  <c r="E105" i="7"/>
  <c r="D104" i="7"/>
  <c r="E101" i="35" s="1"/>
  <c r="D103" i="7"/>
  <c r="E100" i="35" s="1"/>
  <c r="D102" i="7"/>
  <c r="E99" i="35" s="1"/>
  <c r="D101" i="7"/>
  <c r="E98" i="35" s="1"/>
  <c r="D100" i="7"/>
  <c r="E97" i="35" s="1"/>
  <c r="D99" i="7"/>
  <c r="E96" i="35" s="1"/>
  <c r="D98" i="7"/>
  <c r="E95" i="35" s="1"/>
  <c r="D97" i="7"/>
  <c r="E94" i="35" s="1"/>
  <c r="D96" i="7"/>
  <c r="E93" i="35" s="1"/>
  <c r="D95" i="7"/>
  <c r="E92" i="35" s="1"/>
  <c r="D94" i="7"/>
  <c r="E91" i="35" s="1"/>
  <c r="D93" i="7"/>
  <c r="E90" i="35" s="1"/>
  <c r="D92" i="7"/>
  <c r="E89" i="35" s="1"/>
  <c r="D91" i="7"/>
  <c r="E88" i="35" s="1"/>
  <c r="D90" i="7"/>
  <c r="D89" i="7"/>
  <c r="D88" i="7"/>
  <c r="D87" i="7"/>
  <c r="D86" i="7"/>
  <c r="D85" i="7"/>
  <c r="E82" i="35" s="1"/>
  <c r="D84" i="7"/>
  <c r="D83" i="7"/>
  <c r="E80" i="35" s="1"/>
  <c r="D82" i="7"/>
  <c r="E79" i="35" s="1"/>
  <c r="D81" i="7"/>
  <c r="D80" i="7"/>
  <c r="E77" i="35" s="1"/>
  <c r="D79" i="7"/>
  <c r="E76" i="35" s="1"/>
  <c r="D78" i="7"/>
  <c r="E75" i="35" s="1"/>
  <c r="D77" i="7"/>
  <c r="E74" i="35" s="1"/>
  <c r="D76" i="7"/>
  <c r="D75" i="7"/>
  <c r="D74" i="7"/>
  <c r="D73" i="7"/>
  <c r="D72" i="7"/>
  <c r="D69" i="7"/>
  <c r="E66" i="35" s="1"/>
  <c r="D68" i="7"/>
  <c r="E65" i="35" s="1"/>
  <c r="E67" i="7"/>
  <c r="D29" i="7"/>
  <c r="P28" i="7"/>
  <c r="P121" i="7" s="1"/>
  <c r="O28" i="7"/>
  <c r="N28" i="7"/>
  <c r="M28" i="7"/>
  <c r="L28" i="7"/>
  <c r="K28" i="7"/>
  <c r="J28" i="7"/>
  <c r="I28" i="7"/>
  <c r="H28" i="7"/>
  <c r="G28" i="7"/>
  <c r="F28" i="7"/>
  <c r="E28" i="7"/>
  <c r="D27" i="7"/>
  <c r="D26" i="7"/>
  <c r="D25" i="7"/>
  <c r="D24" i="7"/>
  <c r="D23" i="7"/>
  <c r="D22" i="7"/>
  <c r="D21" i="7"/>
  <c r="D20" i="7"/>
  <c r="D16" i="7"/>
  <c r="D15" i="7"/>
  <c r="D14" i="7"/>
  <c r="D13" i="7"/>
  <c r="H121" i="7"/>
  <c r="I121" i="7"/>
  <c r="M121" i="7"/>
  <c r="K121" i="12" l="1"/>
  <c r="G121" i="7"/>
  <c r="K121" i="7"/>
  <c r="O121" i="7"/>
  <c r="L121" i="7"/>
  <c r="E262" i="19"/>
  <c r="D127" i="13"/>
  <c r="D105" i="7"/>
  <c r="I121" i="12"/>
  <c r="N121" i="7"/>
  <c r="M121" i="12"/>
  <c r="D28" i="15"/>
  <c r="H113" i="35"/>
  <c r="D258" i="19"/>
  <c r="D242" i="19"/>
  <c r="D136" i="19"/>
  <c r="F121" i="7"/>
  <c r="D117" i="7"/>
  <c r="D120" i="7"/>
  <c r="J121" i="7"/>
  <c r="F262" i="19"/>
  <c r="D261" i="19"/>
  <c r="F34" i="35"/>
  <c r="E121" i="7"/>
  <c r="G121" i="12"/>
  <c r="O121" i="12"/>
  <c r="E121" i="16"/>
  <c r="M121" i="16"/>
  <c r="O121" i="16"/>
  <c r="H262" i="19"/>
  <c r="E277" i="42" s="1"/>
  <c r="E279" i="42" s="1"/>
  <c r="E26" i="35"/>
  <c r="D121" i="15"/>
  <c r="G116" i="35" s="1"/>
  <c r="G113" i="35"/>
  <c r="G110" i="35"/>
  <c r="I121" i="16"/>
  <c r="K121" i="16"/>
  <c r="D117" i="13"/>
  <c r="D68" i="13"/>
  <c r="G105" i="13"/>
  <c r="D67" i="16"/>
  <c r="E71" i="35"/>
  <c r="E73" i="35"/>
  <c r="E72" i="35"/>
  <c r="E78" i="35"/>
  <c r="E84" i="35"/>
  <c r="E86" i="35"/>
  <c r="E27" i="35"/>
  <c r="E29" i="35"/>
  <c r="E37" i="35"/>
  <c r="E39" i="35"/>
  <c r="E43" i="35"/>
  <c r="E45" i="35"/>
  <c r="E47" i="35"/>
  <c r="E51" i="35"/>
  <c r="E55" i="35"/>
  <c r="E57" i="35"/>
  <c r="E59" i="35"/>
  <c r="E61" i="35"/>
  <c r="E63" i="35"/>
  <c r="E68" i="35"/>
  <c r="F29" i="35"/>
  <c r="F33" i="35"/>
  <c r="F35" i="35"/>
  <c r="F37" i="35"/>
  <c r="F41" i="35"/>
  <c r="F45" i="35"/>
  <c r="F47" i="35"/>
  <c r="F51" i="35"/>
  <c r="F63" i="35"/>
  <c r="F75" i="35"/>
  <c r="F79" i="35"/>
  <c r="F81" i="35"/>
  <c r="F82" i="35"/>
  <c r="D110" i="13"/>
  <c r="E81" i="35"/>
  <c r="E83" i="35"/>
  <c r="E85" i="35"/>
  <c r="E87" i="35"/>
  <c r="E28" i="35"/>
  <c r="E30" i="35"/>
  <c r="E34" i="35"/>
  <c r="E36" i="35"/>
  <c r="E38" i="35"/>
  <c r="E40" i="35"/>
  <c r="E42" i="35"/>
  <c r="E44" i="35"/>
  <c r="E46" i="35"/>
  <c r="E50" i="35"/>
  <c r="E52" i="35"/>
  <c r="E54" i="35"/>
  <c r="E56" i="35"/>
  <c r="E58" i="35"/>
  <c r="E60" i="35"/>
  <c r="E62" i="35"/>
  <c r="E67" i="35"/>
  <c r="F28" i="35"/>
  <c r="F30" i="35"/>
  <c r="F31" i="35"/>
  <c r="F38" i="35"/>
  <c r="F40" i="35"/>
  <c r="F52" i="35"/>
  <c r="F58" i="35"/>
  <c r="F86" i="35"/>
  <c r="F88" i="35"/>
  <c r="F90" i="35"/>
  <c r="F91" i="35"/>
  <c r="F92" i="35"/>
  <c r="F93" i="35"/>
  <c r="F94" i="35"/>
  <c r="F95" i="35"/>
  <c r="F96" i="35"/>
  <c r="F97" i="35"/>
  <c r="F98" i="35"/>
  <c r="F99" i="35"/>
  <c r="F100" i="35"/>
  <c r="F101" i="35"/>
  <c r="C247" i="18"/>
  <c r="C103" i="35"/>
  <c r="C104" i="35" s="1"/>
  <c r="D76" i="13"/>
  <c r="G74" i="18"/>
  <c r="G265" i="18" s="1"/>
  <c r="G272" i="18" s="1"/>
  <c r="H74" i="18"/>
  <c r="H265" i="18" s="1"/>
  <c r="H272" i="18" s="1"/>
  <c r="P112" i="13"/>
  <c r="L112" i="13"/>
  <c r="M112" i="13"/>
  <c r="I112" i="13"/>
  <c r="N72" i="13"/>
  <c r="N105" i="13" s="1"/>
  <c r="N121" i="13" s="1"/>
  <c r="D13" i="13"/>
  <c r="L28" i="13"/>
  <c r="P28" i="13"/>
  <c r="D44" i="13"/>
  <c r="M28" i="13"/>
  <c r="D71" i="19"/>
  <c r="D112" i="16"/>
  <c r="D108" i="13"/>
  <c r="D105" i="12"/>
  <c r="D67" i="7"/>
  <c r="D105" i="16"/>
  <c r="F121" i="12"/>
  <c r="N105" i="12"/>
  <c r="N121" i="12" s="1"/>
  <c r="D62" i="13"/>
  <c r="D94" i="13"/>
  <c r="D102" i="13"/>
  <c r="D54" i="13"/>
  <c r="D84" i="13"/>
  <c r="D58" i="13"/>
  <c r="D39" i="13"/>
  <c r="D34" i="13"/>
  <c r="D30" i="13"/>
  <c r="P67" i="13"/>
  <c r="L67" i="13"/>
  <c r="H67" i="13"/>
  <c r="D89" i="13"/>
  <c r="D71" i="13"/>
  <c r="D72" i="13"/>
  <c r="D50" i="13"/>
  <c r="I67" i="13"/>
  <c r="E67" i="13"/>
  <c r="D98" i="13"/>
  <c r="D80" i="13"/>
  <c r="M67" i="13"/>
  <c r="L105" i="13"/>
  <c r="J105" i="13"/>
  <c r="J121" i="13" s="1"/>
  <c r="H105" i="13"/>
  <c r="H121" i="13" s="1"/>
  <c r="O105" i="13"/>
  <c r="M105" i="13"/>
  <c r="I105" i="13"/>
  <c r="G67" i="13"/>
  <c r="G121" i="13" s="1"/>
  <c r="D28" i="16"/>
  <c r="O28" i="13"/>
  <c r="K28" i="13"/>
  <c r="K121" i="13" s="1"/>
  <c r="D64" i="13"/>
  <c r="D56" i="13"/>
  <c r="D48" i="13"/>
  <c r="D36" i="13"/>
  <c r="D104" i="13"/>
  <c r="D96" i="13"/>
  <c r="D87" i="13"/>
  <c r="D78" i="13"/>
  <c r="D69" i="13"/>
  <c r="E28" i="13"/>
  <c r="F112" i="13"/>
  <c r="F121" i="13" s="1"/>
  <c r="D60" i="13"/>
  <c r="D52" i="13"/>
  <c r="D42" i="13"/>
  <c r="D92" i="13"/>
  <c r="D82" i="13"/>
  <c r="D74" i="13"/>
  <c r="D109" i="13"/>
  <c r="D111" i="13"/>
  <c r="D100" i="13"/>
  <c r="D32" i="13"/>
  <c r="D19" i="13"/>
  <c r="D24" i="13"/>
  <c r="D28" i="7"/>
  <c r="D15" i="13"/>
  <c r="D26" i="13"/>
  <c r="D21" i="13"/>
  <c r="D121" i="16"/>
  <c r="D23" i="13"/>
  <c r="D63" i="13"/>
  <c r="D59" i="13"/>
  <c r="D55" i="13"/>
  <c r="D51" i="13"/>
  <c r="D47" i="13"/>
  <c r="D41" i="13"/>
  <c r="D35" i="13"/>
  <c r="D31" i="13"/>
  <c r="D103" i="13"/>
  <c r="D99" i="13"/>
  <c r="D95" i="13"/>
  <c r="D91" i="13"/>
  <c r="D85" i="13"/>
  <c r="D81" i="13"/>
  <c r="D77" i="13"/>
  <c r="D73" i="13"/>
  <c r="D65" i="13"/>
  <c r="D61" i="13"/>
  <c r="D57" i="13"/>
  <c r="D53" i="13"/>
  <c r="D49" i="13"/>
  <c r="D43" i="13"/>
  <c r="D37" i="13"/>
  <c r="D33" i="13"/>
  <c r="D29" i="13"/>
  <c r="D101" i="13"/>
  <c r="D97" i="13"/>
  <c r="D93" i="13"/>
  <c r="D88" i="13"/>
  <c r="D83" i="13"/>
  <c r="D79" i="13"/>
  <c r="D75" i="13"/>
  <c r="D70" i="13"/>
  <c r="D25" i="13"/>
  <c r="D46" i="13"/>
  <c r="D45" i="13"/>
  <c r="P121" i="13"/>
  <c r="D17" i="13"/>
  <c r="D66" i="13"/>
  <c r="D38" i="13"/>
  <c r="D86" i="13"/>
  <c r="D90" i="13"/>
  <c r="C87" i="35" s="1"/>
  <c r="D40" i="13"/>
  <c r="C37" i="35" s="1"/>
  <c r="D67" i="12"/>
  <c r="D125" i="12" s="1"/>
  <c r="D27" i="13"/>
  <c r="D22" i="13"/>
  <c r="D20" i="13"/>
  <c r="D18" i="13"/>
  <c r="D16" i="13"/>
  <c r="D28" i="12"/>
  <c r="D14" i="13"/>
  <c r="E31" i="37" l="1"/>
  <c r="D262" i="19"/>
  <c r="E102" i="35"/>
  <c r="F245" i="18"/>
  <c r="F265" i="18" s="1"/>
  <c r="F272" i="18" s="1"/>
  <c r="E245" i="18"/>
  <c r="E265" i="18" s="1"/>
  <c r="E272" i="18" s="1"/>
  <c r="M121" i="13"/>
  <c r="F102" i="35"/>
  <c r="F64" i="35"/>
  <c r="G120" i="35"/>
  <c r="D125" i="13"/>
  <c r="D112" i="13"/>
  <c r="I121" i="13"/>
  <c r="H116" i="35"/>
  <c r="H120" i="35" s="1"/>
  <c r="C11" i="35"/>
  <c r="C24" i="35"/>
  <c r="C80" i="35"/>
  <c r="C90" i="35"/>
  <c r="C30" i="35"/>
  <c r="C40" i="35"/>
  <c r="C58" i="35"/>
  <c r="C70" i="35"/>
  <c r="C78" i="35"/>
  <c r="C96" i="35"/>
  <c r="C28" i="35"/>
  <c r="C38" i="35"/>
  <c r="C48" i="35"/>
  <c r="C56" i="35"/>
  <c r="C20" i="35"/>
  <c r="C23" i="35"/>
  <c r="C16" i="35"/>
  <c r="C29" i="35"/>
  <c r="C108" i="35"/>
  <c r="C89" i="35"/>
  <c r="C49" i="35"/>
  <c r="C75" i="35"/>
  <c r="C36" i="35"/>
  <c r="C81" i="35"/>
  <c r="C99" i="35"/>
  <c r="C105" i="35"/>
  <c r="C41" i="35"/>
  <c r="C10" i="35"/>
  <c r="C107" i="35"/>
  <c r="C13" i="35"/>
  <c r="C17" i="35"/>
  <c r="C35" i="35"/>
  <c r="C14" i="35"/>
  <c r="C43" i="35"/>
  <c r="C72" i="35"/>
  <c r="C98" i="35"/>
  <c r="C50" i="35"/>
  <c r="C88" i="35"/>
  <c r="C71" i="35"/>
  <c r="C93" i="35"/>
  <c r="C33" i="35"/>
  <c r="C53" i="35"/>
  <c r="C95" i="35"/>
  <c r="C69" i="35"/>
  <c r="C86" i="35"/>
  <c r="C27" i="35"/>
  <c r="C59" i="35"/>
  <c r="C15" i="35"/>
  <c r="C19" i="35"/>
  <c r="C83" i="35"/>
  <c r="C63" i="35"/>
  <c r="C42" i="35"/>
  <c r="C22" i="35"/>
  <c r="C67" i="35"/>
  <c r="C76" i="35"/>
  <c r="C85" i="35"/>
  <c r="C94" i="35"/>
  <c r="C26" i="35"/>
  <c r="C34" i="35"/>
  <c r="C46" i="35"/>
  <c r="C54" i="35"/>
  <c r="C62" i="35"/>
  <c r="C65" i="35"/>
  <c r="C74" i="35"/>
  <c r="C82" i="35"/>
  <c r="C92" i="35"/>
  <c r="C100" i="35"/>
  <c r="C32" i="35"/>
  <c r="C44" i="35"/>
  <c r="C52" i="35"/>
  <c r="C60" i="35"/>
  <c r="C18" i="35"/>
  <c r="C12" i="35"/>
  <c r="C21" i="35"/>
  <c r="C97" i="35"/>
  <c r="C106" i="35"/>
  <c r="C79" i="35"/>
  <c r="C39" i="35"/>
  <c r="C57" i="35"/>
  <c r="C66" i="35"/>
  <c r="C84" i="35"/>
  <c r="C101" i="35"/>
  <c r="C45" i="35"/>
  <c r="C61" i="35"/>
  <c r="C77" i="35"/>
  <c r="C47" i="35"/>
  <c r="C68" i="35"/>
  <c r="C31" i="35"/>
  <c r="C55" i="35"/>
  <c r="C51" i="35"/>
  <c r="C91" i="35"/>
  <c r="C73" i="35"/>
  <c r="E64" i="35"/>
  <c r="E121" i="13"/>
  <c r="O121" i="13"/>
  <c r="L121" i="13"/>
  <c r="D67" i="13"/>
  <c r="D126" i="13"/>
  <c r="D105" i="13"/>
  <c r="D121" i="7"/>
  <c r="E116" i="35" s="1"/>
  <c r="D121" i="12"/>
  <c r="D28" i="13"/>
  <c r="D149" i="12"/>
  <c r="E33" i="37" l="1"/>
  <c r="E32" i="37"/>
  <c r="F110" i="35"/>
  <c r="F113" i="35"/>
  <c r="D124" i="13"/>
  <c r="F116" i="35"/>
  <c r="C139" i="18"/>
  <c r="C265" i="18" s="1"/>
  <c r="E110" i="35"/>
  <c r="E113" i="35"/>
  <c r="E120" i="35" s="1"/>
  <c r="C102" i="35"/>
  <c r="C64" i="35"/>
  <c r="C25" i="35"/>
  <c r="C109" i="35"/>
  <c r="D123" i="13"/>
  <c r="D121" i="13"/>
  <c r="D128" i="13" l="1"/>
  <c r="E35" i="37"/>
  <c r="E26" i="37"/>
  <c r="H29" i="37" s="1"/>
  <c r="F120" i="35"/>
  <c r="C110" i="35"/>
  <c r="C113" i="35"/>
  <c r="E28" i="37" l="1"/>
  <c r="D262" i="39" l="1"/>
</calcChain>
</file>

<file path=xl/comments1.xml><?xml version="1.0" encoding="utf-8"?>
<comments xmlns="http://schemas.openxmlformats.org/spreadsheetml/2006/main">
  <authors>
    <author xml:space="preserve"> </author>
  </authors>
  <commentLis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A9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Estamal la partida, deberia ser 3611</t>
        </r>
      </text>
    </comment>
  </commentList>
</comments>
</file>

<file path=xl/comments10.xml><?xml version="1.0" encoding="utf-8"?>
<comments xmlns="http://schemas.openxmlformats.org/spreadsheetml/2006/main">
  <authors>
    <author>estudiante</author>
  </authors>
  <commentList>
    <comment ref="D200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34 mil</t>
        </r>
      </text>
    </comment>
    <comment ref="D201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100 mil</t>
        </r>
      </text>
    </comment>
  </commentList>
</comments>
</file>

<file path=xl/comments11.xml><?xml version="1.0" encoding="utf-8"?>
<comments xmlns="http://schemas.openxmlformats.org/spreadsheetml/2006/main">
  <authors>
    <author>estudiante</author>
  </authors>
  <commentList>
    <comment ref="D200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34 mil</t>
        </r>
      </text>
    </comment>
    <comment ref="D201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100 mil</t>
        </r>
      </text>
    </comment>
  </commentList>
</comments>
</file>

<file path=xl/comments12.xml><?xml version="1.0" encoding="utf-8"?>
<comments xmlns="http://schemas.openxmlformats.org/spreadsheetml/2006/main">
  <authors>
    <author>estudiante</author>
  </authors>
  <commentList>
    <comment ref="D200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34 mil</t>
        </r>
      </text>
    </comment>
    <comment ref="D201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100 mil</t>
        </r>
      </text>
    </comment>
  </commentList>
</comments>
</file>

<file path=xl/comments13.xml><?xml version="1.0" encoding="utf-8"?>
<comments xmlns="http://schemas.openxmlformats.org/spreadsheetml/2006/main">
  <authors>
    <author>estudiante</author>
  </authors>
  <commentList>
    <comment ref="D200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34 mil</t>
        </r>
      </text>
    </comment>
    <comment ref="D201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100 mil</t>
        </r>
      </text>
    </comment>
  </commentList>
</comments>
</file>

<file path=xl/comments14.xml><?xml version="1.0" encoding="utf-8"?>
<comments xmlns="http://schemas.openxmlformats.org/spreadsheetml/2006/main">
  <authors>
    <author>estudiante</author>
  </authors>
  <commentList>
    <comment ref="D200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34 mil</t>
        </r>
      </text>
    </comment>
    <comment ref="D201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100 mil</t>
        </r>
      </text>
    </comment>
  </commentList>
</comments>
</file>

<file path=xl/comments15.xml><?xml version="1.0" encoding="utf-8"?>
<comments xmlns="http://schemas.openxmlformats.org/spreadsheetml/2006/main">
  <authors>
    <author>estudiante</author>
  </authors>
  <commentList>
    <comment ref="D200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34 mil</t>
        </r>
      </text>
    </comment>
    <comment ref="D201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100 mil</t>
        </r>
      </text>
    </comment>
  </commentList>
</comments>
</file>

<file path=xl/comments16.xml><?xml version="1.0" encoding="utf-8"?>
<comments xmlns="http://schemas.openxmlformats.org/spreadsheetml/2006/main">
  <authors>
    <author>estudiante</author>
  </authors>
  <commentList>
    <comment ref="D200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34 mil</t>
        </r>
      </text>
    </comment>
    <comment ref="D201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100 mil</t>
        </r>
      </text>
    </comment>
  </commentList>
</comments>
</file>

<file path=xl/comments17.xml><?xml version="1.0" encoding="utf-8"?>
<comments xmlns="http://schemas.openxmlformats.org/spreadsheetml/2006/main">
  <authors>
    <author>estudiante</author>
  </authors>
  <commentList>
    <comment ref="D200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34 mil</t>
        </r>
      </text>
    </comment>
    <comment ref="D201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100 mil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D5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reasignaron 21000</t>
        </r>
      </text>
    </comment>
    <comment ref="D7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transfirieron 21000 de vestuario</t>
        </r>
      </text>
    </commen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A9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Estamal la partida, deberia ser 3611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D5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reasignaron 21000</t>
        </r>
      </text>
    </comment>
    <comment ref="N6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ver a que depto se asignan</t>
        </r>
      </text>
    </comment>
    <comment ref="C7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transfirienron 21,000 de vestuario</t>
        </r>
      </text>
    </commen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M7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ver a que depto se asignan</t>
        </r>
      </text>
    </comment>
    <comment ref="N8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ver a que depto se asignan</t>
        </r>
      </text>
    </comment>
    <comment ref="K9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ver a que depto se asignan</t>
        </r>
      </text>
    </comment>
    <comment ref="L9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ver a que depto se asignan</t>
        </r>
      </text>
    </comment>
    <comment ref="A9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Estamal la partida, deberia ser 3611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</commentList>
</comments>
</file>

<file path=xl/comments6.xml><?xml version="1.0" encoding="utf-8"?>
<comments xmlns="http://schemas.openxmlformats.org/spreadsheetml/2006/main">
  <authors>
    <author xml:space="preserve"> </author>
  </authors>
  <commentLis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</commentList>
</comments>
</file>

<file path=xl/comments7.xml><?xml version="1.0" encoding="utf-8"?>
<comments xmlns="http://schemas.openxmlformats.org/spreadsheetml/2006/main">
  <authors>
    <author>estudiante</author>
  </authors>
  <commentList>
    <comment ref="D200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34 mil</t>
        </r>
      </text>
    </comment>
    <comment ref="D201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100 mil</t>
        </r>
      </text>
    </comment>
  </commentList>
</comments>
</file>

<file path=xl/comments8.xml><?xml version="1.0" encoding="utf-8"?>
<comments xmlns="http://schemas.openxmlformats.org/spreadsheetml/2006/main">
  <authors>
    <author>estudiante</author>
  </authors>
  <commentList>
    <comment ref="D200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34 mil</t>
        </r>
      </text>
    </comment>
    <comment ref="D201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100 mil</t>
        </r>
      </text>
    </comment>
  </commentList>
</comments>
</file>

<file path=xl/comments9.xml><?xml version="1.0" encoding="utf-8"?>
<comments xmlns="http://schemas.openxmlformats.org/spreadsheetml/2006/main">
  <authors>
    <author>estudiante</author>
  </authors>
  <commentList>
    <comment ref="D200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34 mil</t>
        </r>
      </text>
    </comment>
    <comment ref="D201" authorId="0" shapeId="0">
      <text>
        <r>
          <rPr>
            <b/>
            <sz val="9"/>
            <color indexed="81"/>
            <rFont val="Tahoma"/>
            <family val="2"/>
          </rPr>
          <t>estudiante:</t>
        </r>
        <r>
          <rPr>
            <sz val="9"/>
            <color indexed="81"/>
            <rFont val="Tahoma"/>
            <family val="2"/>
          </rPr>
          <t xml:space="preserve">
tenia 100 mil</t>
        </r>
      </text>
    </comment>
  </commentList>
</comments>
</file>

<file path=xl/sharedStrings.xml><?xml version="1.0" encoding="utf-8"?>
<sst xmlns="http://schemas.openxmlformats.org/spreadsheetml/2006/main" count="4174" uniqueCount="527">
  <si>
    <t>PROYECTO ó PROCESO</t>
  </si>
  <si>
    <t>UNIDAD EJECUTORA DE GASTO</t>
  </si>
  <si>
    <t>DESCRIPCIÓN</t>
  </si>
  <si>
    <t>IMPORTE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</si>
  <si>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</si>
  <si>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</si>
  <si>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</si>
  <si>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</si>
  <si>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</si>
  <si>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</si>
  <si>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</si>
  <si>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</si>
  <si>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</si>
  <si>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</si>
  <si>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</si>
  <si>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</si>
  <si>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CAPÍTULO 1000 Servicios Presonales</t>
  </si>
  <si>
    <t>TOTAL CAPÍTULO 2000 Materiales y Suministros</t>
  </si>
  <si>
    <t>TOTAL CAPÍTULO 3000 Servicios Generales</t>
  </si>
  <si>
    <t>SUMAS</t>
  </si>
  <si>
    <t>PRESUPUESTACIÓN Y CALENDARIZACIÓN DE RECURSOS</t>
  </si>
  <si>
    <t>DEST</t>
  </si>
  <si>
    <t>DEPENDENCIA / ORGANISMO</t>
  </si>
  <si>
    <t>OPERACIÓN DEL INSTITUTO TECNOLOGICO SUPERIOR DE TAMAZULA DE GORDIANO</t>
  </si>
  <si>
    <t>INSTITUTO TECNOLOGICO SUPERIOR DE TAMAZULA DE GORDIANO</t>
  </si>
  <si>
    <t>PTDA</t>
  </si>
  <si>
    <t>Justificación del recurso</t>
  </si>
  <si>
    <t>Sueldo base</t>
  </si>
  <si>
    <t>Honorarios asimilables a salarios</t>
  </si>
  <si>
    <t>Prima quinquenal por años de servicio efectivos prestados</t>
  </si>
  <si>
    <t>Prima vacacional y dominical</t>
  </si>
  <si>
    <t>Aguinaldo</t>
  </si>
  <si>
    <t>Compensaciones para material didáctico</t>
  </si>
  <si>
    <t>Cuotas al IMSS por enfermedades y maternidad</t>
  </si>
  <si>
    <t>Cuotas para la vivienda</t>
  </si>
  <si>
    <t>Cuotas a pensiones</t>
  </si>
  <si>
    <t>Cuotas para el sistema de ahorro para el retiro SAR</t>
  </si>
  <si>
    <t>Estímulos para el personal</t>
  </si>
  <si>
    <t>Estímulo por el día del servidor público</t>
  </si>
  <si>
    <t>Otros Estímulos</t>
  </si>
  <si>
    <t>Ayuda para despensa</t>
  </si>
  <si>
    <t>Materiales útiles y equipos menores de oficina</t>
  </si>
  <si>
    <t>Materiales, útiles y equipos menores de tecnologías de la información y
comunicación</t>
  </si>
  <si>
    <t>Material impreso e información digital</t>
  </si>
  <si>
    <t>Material de limpieza</t>
  </si>
  <si>
    <t>Material didactico</t>
  </si>
  <si>
    <t>Alimentación para servidores públicos estatales</t>
  </si>
  <si>
    <t>Alimentación de animales</t>
  </si>
  <si>
    <t>Utensilios para el servicio de alimentación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</si>
  <si>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</si>
  <si>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</si>
  <si>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</si>
  <si>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</si>
  <si>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</si>
  <si>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electrico y electronico</t>
  </si>
  <si>
    <t>Artículos Metálicos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</si>
  <si>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</si>
  <si>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</si>
  <si>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</si>
  <si>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</si>
  <si>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</si>
  <si>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</si>
  <si>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</si>
  <si>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plasticos y derivados</t>
  </si>
  <si>
    <t>Otros productos químicos</t>
  </si>
  <si>
    <t>Combustibles</t>
  </si>
  <si>
    <t>Lubricantes y aditivos</t>
  </si>
  <si>
    <t>Vestuario y uniformes</t>
  </si>
  <si>
    <t>Prendas de seguridad y protección personal</t>
  </si>
  <si>
    <t>Artículos deportivos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</si>
  <si>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</si>
  <si>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</si>
  <si>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</si>
  <si>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computo y tecnologías de información</t>
  </si>
  <si>
    <t>Refacciones y accesorios menores de equipo e instrumental medico y de laboratorio</t>
  </si>
  <si>
    <t>Refacciones y accesorios menores de equipo de transporte</t>
  </si>
  <si>
    <t>Refacciones y accesorios menores de maquinaria y otros equipos</t>
  </si>
  <si>
    <t>Refacciones y accesorios menores otros bienes muebles</t>
  </si>
  <si>
    <t>PAGO DE GASTO DE OPERACIÓN DEL ITS</t>
  </si>
  <si>
    <t>Energía Eléctrica</t>
  </si>
  <si>
    <t>Gas</t>
  </si>
  <si>
    <t>Telefonía tradicional</t>
  </si>
  <si>
    <t>Telefonía celular</t>
  </si>
  <si>
    <t>Servicios de Acceso de Internet, Redesy Procesamiento de Información</t>
  </si>
  <si>
    <t>Servicio Postal</t>
  </si>
  <si>
    <t>Arrendamientos de edificios y locales</t>
  </si>
  <si>
    <t>Arrendamiento de mobiliario y equipo</t>
  </si>
  <si>
    <t>Arrendamiento de maquinaria otros equipos y maquinaria</t>
  </si>
  <si>
    <t>Servicios legales, de contabilidad, auditoría y relacionados</t>
  </si>
  <si>
    <t>Servicios de Consultoria administrativa, procesos, tecnica y TI</t>
  </si>
  <si>
    <t>Capacitación institucional</t>
  </si>
  <si>
    <t>Capacitación especializada</t>
  </si>
  <si>
    <t>Servicios de apoyo administrativo, fotocopiado</t>
  </si>
  <si>
    <t>Impresiones de papeleria oficial</t>
  </si>
  <si>
    <t>Servicios de vigilancia</t>
  </si>
  <si>
    <t>Servicios profesionales, científicos y técnicos integrales</t>
  </si>
  <si>
    <t>Servicios financieros y bancarios</t>
  </si>
  <si>
    <t>Seguros de bienes patrimoniales</t>
  </si>
  <si>
    <t>fletes y maniobras</t>
  </si>
  <si>
    <t>Conservacion y mantenimiento menor de inmuebles</t>
  </si>
  <si>
    <t>Instalacion, reparación y mantenimiento de equipo de computo y tecnologías de la información</t>
  </si>
  <si>
    <t>Instalacion, reparación y mantenimiento de equipo e instrumenteal médico y de laboratorio</t>
  </si>
  <si>
    <t>Reparación y mantenimiento de equipo de transporte</t>
  </si>
  <si>
    <t>Instalación, reparacion y mantenimiento de maquinaria, otros equipos y herramienta</t>
  </si>
  <si>
    <t>Mantenimineto y conservación de maquinaria y equipo de trabajo específico</t>
  </si>
  <si>
    <t>Servicios de limpieza y manejo de desechos</t>
  </si>
  <si>
    <t>Servicios de jardineria y fumigación</t>
  </si>
  <si>
    <t>Difusión por radio, televisión y otros medios de mensajes comerciales para promover la venta de bienes o servicios</t>
  </si>
  <si>
    <t>Pasajes Aéreos</t>
  </si>
  <si>
    <t>Pasajes Terrestres</t>
  </si>
  <si>
    <t>Viáticos en el país</t>
  </si>
  <si>
    <t>Traslado de personal</t>
  </si>
  <si>
    <t>Gastos de orden social</t>
  </si>
  <si>
    <t>Gastos de orden cultural</t>
  </si>
  <si>
    <t>Otros servicios de traslado y hospedaje</t>
  </si>
  <si>
    <t>Impuestos y derechos</t>
  </si>
  <si>
    <t>TOTAL CAPÍTULO 4000 Transferencias, Subsidios, Subvenciones, Pensiones y Jubilaciones</t>
  </si>
  <si>
    <t>TOTAL CAPÍTULO 5000 Bienes Muebles e Inmuebles</t>
  </si>
  <si>
    <t>TOTAL CAPÍTULO 6000 Inversión Publica</t>
  </si>
  <si>
    <t>TOTAL CAPÍTULO 9000 Deuda Publica</t>
  </si>
  <si>
    <t>Impacto al salario</t>
  </si>
  <si>
    <t>Erogaciones Contingentes</t>
  </si>
  <si>
    <t>Materiales y ùtiles de impresion y reproducción</t>
  </si>
  <si>
    <t xml:space="preserve">ESTATAL </t>
  </si>
  <si>
    <t>FEDERAL</t>
  </si>
  <si>
    <t>INGRESOS PROPIOS</t>
  </si>
  <si>
    <t>REMANENTES</t>
  </si>
  <si>
    <t>LIC. ROGELIO RAMIREZ MORENO</t>
  </si>
  <si>
    <t>JEFE DE PLANEACIÓN</t>
  </si>
  <si>
    <t>LIC. MIGUEL ANGEL NORATO VALENCIA</t>
  </si>
  <si>
    <t>SUBDIRECTOR ADMINISTRATIVO</t>
  </si>
  <si>
    <t>DR. FEDERICO DANIEL GARZA GARCIA</t>
  </si>
  <si>
    <t>DIRECTOR DEL ITS TAMAZULA DE GORDIANO</t>
  </si>
  <si>
    <t>PRESUPUESTACIÓN Y CALENDARIZACIÓN DE RECURSOS ESTATALES</t>
  </si>
  <si>
    <t>PRESUPUESTACIÓN Y CALENDARIZACIÓN DE RECURSOS FEDERALES</t>
  </si>
  <si>
    <t>PRESUPUESTACIÓN Y CALENDARIZACIÓN DE RECURSOS DE INGRESOS PROPIOS</t>
  </si>
  <si>
    <t>LIC. ROGELIO RAMÍREZ MORENO</t>
  </si>
  <si>
    <t>DIRECTOR GENERAL</t>
  </si>
  <si>
    <t>Equipo de computo y tecnología de la información</t>
  </si>
  <si>
    <t>Software</t>
  </si>
  <si>
    <t>Maquinaria y equipo agropecuario</t>
  </si>
  <si>
    <t>o</t>
  </si>
  <si>
    <t>PRESUPUESTACIÓN Y CALENDARIZACIÓN DE REMANENTES 2012</t>
  </si>
  <si>
    <t>Maquinaria y equipo industrial</t>
  </si>
  <si>
    <t>PRESUPUESTO ESTATAL</t>
  </si>
  <si>
    <t>PRESUPUESTO FEDERAL</t>
  </si>
  <si>
    <t>ESTATAL</t>
  </si>
  <si>
    <t>DIFERENCIA</t>
  </si>
  <si>
    <t>ROGELIO RAMIREZ MORENO</t>
  </si>
  <si>
    <t>mantenimiento</t>
  </si>
  <si>
    <t>reactivos</t>
  </si>
  <si>
    <t>Se agregaron 10,000 para mantenimiento de baños</t>
  </si>
  <si>
    <t>Se agregaron 5,000 para mantenimiento de baños</t>
  </si>
  <si>
    <t>Se agregaron 5,000 para cambio de plafones dañados</t>
  </si>
  <si>
    <t>Se agregaron 3,000 para mantenimientos no especificados en las partidas anteriores</t>
  </si>
  <si>
    <r>
      <t xml:space="preserve">Se agregaron </t>
    </r>
    <r>
      <rPr>
        <u/>
        <sz val="8"/>
        <rFont val="Arial"/>
        <family val="2"/>
      </rPr>
      <t xml:space="preserve">120,000.00 </t>
    </r>
    <r>
      <rPr>
        <sz val="8"/>
        <rFont val="Arial"/>
        <family val="2"/>
      </rPr>
      <t>para mantenimiento de equipo de laboratorios de industrias Alimentarias</t>
    </r>
  </si>
  <si>
    <t>Suma de capitulos 2000 y 3000</t>
  </si>
  <si>
    <t>TOTAL CAPÍTULO 9000 Deuda Pública</t>
  </si>
  <si>
    <t>TOTAL CAPÍTULO 6000 Inversión Pública</t>
  </si>
  <si>
    <t>SECRETARIA DE INNOVACIÓN , CIENCIA Y TECNOLOGÍA</t>
  </si>
  <si>
    <t>SECRETARIA DE INNOVACIÓN, CIENCIA Y TECNOLOGÍA</t>
  </si>
  <si>
    <t>Se presenta el presupuesto modificado en el capitulo 1000 el cual incluye una actualización del 4% que corresponde al aumento anual del incremento salarial</t>
  </si>
  <si>
    <t>El capitulo 1000 se actualizó de acuerdo al oficio no 513.1/1015/13 de la DGEST</t>
  </si>
  <si>
    <t>El capitulo 1000 se actualizó de acuerdo al oficio no 513.1/1015/13 de la DGEST donde se indica que para servicios personales se cuenta con 6,024,631.00</t>
  </si>
  <si>
    <t>Se adecuaron los capitulos 2000 y 3000 de acuuerdo al oficio   no 513.1/1015/13 de la DGEST donde se indica que se cuenta con 1,506,158.00 para gasto de operación</t>
  </si>
  <si>
    <t>por lo que a las siguientes partidas se les dio suficiencia presupuestal de acuerdo a lo siguiente:</t>
  </si>
  <si>
    <t>Partida</t>
  </si>
  <si>
    <t>Cantidad</t>
  </si>
  <si>
    <t>Justificacion</t>
  </si>
  <si>
    <r>
      <t xml:space="preserve">Se agregaron $ </t>
    </r>
    <r>
      <rPr>
        <u/>
        <sz val="8"/>
        <rFont val="Arial"/>
        <family val="2"/>
      </rPr>
      <t xml:space="preserve">71,602.54 </t>
    </r>
    <r>
      <rPr>
        <sz val="8"/>
        <rFont val="Arial"/>
        <family val="2"/>
      </rPr>
      <t>de ajuste para liberación de recurso de remanentes en esta misma partida</t>
    </r>
  </si>
  <si>
    <r>
      <t xml:space="preserve">Se agregaron </t>
    </r>
    <r>
      <rPr>
        <u/>
        <sz val="8"/>
        <rFont val="Arial"/>
        <family val="2"/>
      </rPr>
      <t>7,000</t>
    </r>
    <r>
      <rPr>
        <sz val="8"/>
        <rFont val="Arial"/>
        <family val="2"/>
      </rPr>
      <t xml:space="preserve"> para reparar el deslave del talud del invernadero</t>
    </r>
  </si>
  <si>
    <t>Se agregaron 7,000 para contratacion de maquinaria para extender el estacionamiento debido al incremento de la matrícula</t>
  </si>
  <si>
    <t>No se realizaron ajustos en los ingresos propios del ITS</t>
  </si>
  <si>
    <t>REMANENTES DEL EJERCICIO 2012</t>
  </si>
  <si>
    <t>Se ajustaron las siguientes partidas para darle suficiencia al capitulo 1000 debido al incremento de horas para la nueva carrera de ingenieria en administracion</t>
  </si>
  <si>
    <t>para los meses de Julio, Agosto, Septiembre, Octubre, Noviembre, Diciembre</t>
  </si>
  <si>
    <t>ACTUALIZACIONES AL PRESUPUESTO  2013 DEL ITS TAMAZULA DE GORDIANO</t>
  </si>
  <si>
    <t>TOTALES</t>
  </si>
  <si>
    <t>COMPROBACION</t>
  </si>
  <si>
    <t>PARTIDA</t>
  </si>
  <si>
    <t>COECYTJAL</t>
  </si>
  <si>
    <t>CONCENTRADO DE FUENTES DE FINANCIAMIENTO 2013</t>
  </si>
  <si>
    <t>ING. PROPIOS</t>
  </si>
  <si>
    <t>Total capítulo 1000</t>
  </si>
  <si>
    <t>Total capítulo 2000</t>
  </si>
  <si>
    <t>Total capítulo 3000</t>
  </si>
  <si>
    <t>Total capítulo 4000</t>
  </si>
  <si>
    <t>DESCRIPCION</t>
  </si>
  <si>
    <t>TOTAL</t>
  </si>
  <si>
    <t>Total capítulo 5000</t>
  </si>
  <si>
    <t>TOTAL GLOBAL</t>
  </si>
  <si>
    <t>FUENTES DE FINANCIAMIENTO</t>
  </si>
  <si>
    <t>Partida Origen</t>
  </si>
  <si>
    <t>Partida Destino</t>
  </si>
  <si>
    <t>ADEUDO</t>
  </si>
  <si>
    <t>ACUERDO NO SO.18.02.13 APROBADO EN LA 18 JUNTA DIRECTIVA DEL 19  DE JULIO DEL 2013</t>
  </si>
  <si>
    <t>.</t>
  </si>
  <si>
    <t>MODIFICACION DE RECURSOS POR AJUSTES EN REMANENTES Y PRESUPUESTO FEDERAL</t>
  </si>
  <si>
    <t xml:space="preserve">                            JEFE DE PLANEACIÓN                                        SUBDIRECTOR ADMINISTRATIVO                                              DIRECTOR GENERAL</t>
  </si>
  <si>
    <t>LIC. ROGELIO RAMÍREZ MORENO                        LIC. MIGUEL ANGEL NORATO VALENCIA                       DR. FEDERICO DANIEL GARZA GARCIA</t>
  </si>
  <si>
    <t>INSTITUTO TECNOLÓGICO SUPERIOR DE TAMAZULA DE GORDIANO</t>
  </si>
  <si>
    <t>Suma de fuentes de financiamiento</t>
  </si>
  <si>
    <t xml:space="preserve"> DEPARTAMENTO DE  VINCULACIÓN</t>
  </si>
  <si>
    <t>PRESUPUESTACIÓN Y CALENDARIZACIÓN DE RECURSOS PROVENIENTES DE COECYTJAL</t>
  </si>
  <si>
    <t>CONCENTRADO DE FUENTES DE FINANCIAMIENTO 2014</t>
  </si>
  <si>
    <r>
      <t xml:space="preserve">PROYECTO CONCENTRADO DE PRESUPUESTO DE EGRESOS </t>
    </r>
    <r>
      <rPr>
        <b/>
        <sz val="18"/>
        <color theme="5" tint="-0.249977111117893"/>
        <rFont val="Arial"/>
        <family val="2"/>
      </rPr>
      <t>2014</t>
    </r>
  </si>
  <si>
    <r>
      <t xml:space="preserve">PRESUPUESTO DE EGRESOS </t>
    </r>
    <r>
      <rPr>
        <b/>
        <sz val="18"/>
        <color theme="5" tint="-0.249977111117893"/>
        <rFont val="Arial"/>
        <family val="2"/>
      </rPr>
      <t>2014</t>
    </r>
  </si>
  <si>
    <r>
      <t xml:space="preserve">PROYECTO DE PRESUPUESTO DE EGRESOS </t>
    </r>
    <r>
      <rPr>
        <b/>
        <sz val="18"/>
        <color theme="5" tint="-0.249977111117893"/>
        <rFont val="Arial"/>
        <family val="2"/>
      </rPr>
      <t>2014</t>
    </r>
  </si>
  <si>
    <r>
      <t>PROYECTO DE PRESUPUESTO DE EGRESOS</t>
    </r>
    <r>
      <rPr>
        <b/>
        <sz val="18"/>
        <color theme="5" tint="-0.249977111117893"/>
        <rFont val="Arial"/>
        <family val="2"/>
      </rPr>
      <t xml:space="preserve"> 2014</t>
    </r>
  </si>
  <si>
    <t>CALENDARIZACIÓN 2014</t>
  </si>
  <si>
    <t>PRESUPUESTO ESTATAL 2013</t>
  </si>
  <si>
    <t>INGRESOS 2014</t>
  </si>
  <si>
    <t>PRESUPUESTO FEDERAL 2013</t>
  </si>
  <si>
    <t>INCREMENTO 3.9% FEDERAL 2014</t>
  </si>
  <si>
    <t>INCREMENTO 3.9% ESTATAL 2014</t>
  </si>
  <si>
    <t>IRREDUCTIBLE</t>
  </si>
  <si>
    <t>INCLUYE INCREMENTO</t>
  </si>
  <si>
    <t>100 HORAS SEMANA MES</t>
  </si>
  <si>
    <t>FUENTE DE FINANCIAMIENTO</t>
  </si>
  <si>
    <t>30 ESTUDIANTES NI</t>
  </si>
  <si>
    <t>500 ESTUDIANTES RE</t>
  </si>
  <si>
    <t>Proyección de fuentes de financiemiento</t>
  </si>
  <si>
    <t>PRESUPUESTO DE INGRESOS 2014</t>
  </si>
  <si>
    <t>PESO A PESO</t>
  </si>
  <si>
    <t>SI</t>
  </si>
  <si>
    <t>NO</t>
  </si>
  <si>
    <t>NA</t>
  </si>
  <si>
    <t>1 JEFE DIVISION</t>
  </si>
  <si>
    <t>INCREMENTO 3.9% PRODET FED. 2013-2014</t>
  </si>
  <si>
    <t>SOBRE SUELDO DIRECTOR GENERAL EST.</t>
  </si>
  <si>
    <t>10 DIAS ADICIONALES AGUINALDO EST.</t>
  </si>
  <si>
    <t>VALES DE DESPENSA MES DIC. EST.</t>
  </si>
  <si>
    <t>BONO DEL SERVIDOR PUBLICO EST.</t>
  </si>
  <si>
    <t>Congresos y convenciones</t>
  </si>
  <si>
    <t>EGRESOS 2014</t>
  </si>
  <si>
    <t>LIC. ROGELIO RAMÍREZ MORENO                        LIC. MIGUEL ANGEL NORATO VALENCIA                      L.C. SAÚL MUNGUÍA ORTÍZ</t>
  </si>
  <si>
    <t xml:space="preserve">                                      JEFE DE PLANEACIÓN                                        SUBDIRECTOR ADMINISTRATIVO                                        DIRECTOR GENERAL</t>
  </si>
  <si>
    <t>PRODET 2013 - 2014 FED.</t>
  </si>
  <si>
    <t>CAPITULO 1000</t>
  </si>
  <si>
    <t>CAPITULO 2000</t>
  </si>
  <si>
    <t>CAPITULO 3000</t>
  </si>
  <si>
    <t>CAPITULO 5000</t>
  </si>
  <si>
    <t>INGRESOS PROPIOS Marzo 2013</t>
  </si>
  <si>
    <t>Notas:</t>
  </si>
  <si>
    <t>El capítulo 5000 se integrará a partir de los remanentes del 2013 en los proyectos estratégicos del ITS como libros, software, equipamiento para laboratorios, instalación de modulos tuxpan y tecalitlán etc.</t>
  </si>
  <si>
    <t>Ingresos propios Abril 2013 en adelante servirán para completar las partidas mas utilizadas del gasto corriente y horas docentes del ciclo escolar 2014-2015, así como también posibles ajustes presupuestales de acuerdo a lo autorizado oficial por la SICYT y la DGEST</t>
  </si>
  <si>
    <t>ITS</t>
  </si>
  <si>
    <t xml:space="preserve">ORIGEN </t>
  </si>
  <si>
    <t>Productos de cuero, piel, plástico y hule adquiridos como materia prima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</si>
  <si>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</si>
  <si>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</si>
  <si>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</si>
  <si>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</si>
  <si>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Materiales y útiles de enseñanza</t>
  </si>
  <si>
    <t>Materiales para el registro e identificación de bienes y personas</t>
  </si>
  <si>
    <t>Registro e identificación vehicular</t>
  </si>
  <si>
    <t>Adquisición de formas valoradas</t>
  </si>
  <si>
    <t>Productos alimenticios para los efectivos que participen en programas de seguridad pública</t>
  </si>
  <si>
    <t>Productos alimenticios para personas derivado de la prestación de servicios públicos en unidades de salud, educativas, de readaptación social y otras</t>
  </si>
  <si>
    <t>Productos alimenticios para el personal que realiza labores en campo o de supervisión</t>
  </si>
  <si>
    <t>Productos alimenticios para el personal en las instalaciones de las dependencias y entidades</t>
  </si>
  <si>
    <t>Productos alimenticios para la población en caso de desastres naturales</t>
  </si>
  <si>
    <t>Productos alimenticios para el personal derivado de actividades extraordinarias</t>
  </si>
  <si>
    <t>Productos alimenticios para animales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</si>
  <si>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</si>
  <si>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</si>
  <si>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</si>
  <si>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</si>
  <si>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</si>
  <si>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</si>
  <si>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Mercancías adquiridas para su comercialización</t>
  </si>
  <si>
    <t>Otros productos adquiridos como materia prima</t>
  </si>
  <si>
    <t>Cal, yeso y productos de yeso</t>
  </si>
  <si>
    <t>Material eléctrico y electrónico</t>
  </si>
  <si>
    <t>Artículos metálicos para la construcción</t>
  </si>
  <si>
    <t>Fibras sintéticas, hules, plásticos y derivados</t>
  </si>
  <si>
    <t>Combustibles, lubricantes y aditivos para vehículos terrestres, aéreos, marítimos, lacustres y fluviales destinados a servicios públicos y la operación de programas públicos</t>
  </si>
  <si>
    <t>Combustibles, lubricantes y aditivos para vehículos terrestres, aéreos, marítimos, lacustres y fluviales destinados a servicios administrativos</t>
  </si>
  <si>
    <t>Combustibles, lubricantes y aditivos para vehículos terrestres, aéreos, marítimos, lacustres y fluviales asignados a servidores públicos</t>
  </si>
  <si>
    <t>Combustibles, lubricantes y aditivos para maquinaria, equipo de producción y servicios administrativos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</si>
  <si>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</si>
  <si>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</si>
  <si>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</si>
  <si>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</si>
  <si>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</si>
  <si>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</si>
  <si>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</si>
  <si>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defensa y seguridad</t>
  </si>
  <si>
    <t>Servicio de energía eléctrica</t>
  </si>
  <si>
    <t>Servicio Alumbrado público</t>
  </si>
  <si>
    <t>Servicio de energía eléctrica para bombeo y tratamiento de agua</t>
  </si>
  <si>
    <t>Servicio de gas</t>
  </si>
  <si>
    <t>Servicio de agua</t>
  </si>
  <si>
    <t>Servicio telefónico tradicional</t>
  </si>
  <si>
    <t>Servicio de telefonía celular</t>
  </si>
  <si>
    <t>Servicios de telecomunicaciones y satelitales</t>
  </si>
  <si>
    <t>Servicios de acceso de internet, redes y procesamiento de información</t>
  </si>
  <si>
    <t>Servicio postal</t>
  </si>
  <si>
    <t>Servicio telegráfico</t>
  </si>
  <si>
    <t>Servicios integrales de telecomunicación</t>
  </si>
  <si>
    <t>Contratación de otros servicios</t>
  </si>
  <si>
    <t>Arrendamiento de terrenos</t>
  </si>
  <si>
    <t>Arrendamiento de edificios</t>
  </si>
  <si>
    <t>Arrendamiento de mobiliario</t>
  </si>
  <si>
    <t>Arrendamiento de equipo y bienes informáticos</t>
  </si>
  <si>
    <t>Arrendamiento de equipo e instrumental médico y de laboratorio</t>
  </si>
  <si>
    <t>Arrendamiento de vehículos terrestres, aéreos, marítimos, lacustres y fluviales para servicios públicos y la operación de programas públicos</t>
  </si>
  <si>
    <t>Arrendamiento de vehículos terrestres, aéreos, marítimos, lacustres y fluviales para servicios administrativos</t>
  </si>
  <si>
    <t>Arrendamiento de vehículos terrestres, aéreos, marítimos, lacustres y fluviales para desastres naturales</t>
  </si>
  <si>
    <t>Arrendamiento de vehículos terrestres, aéreos, marítimos, lacustres y fluviales para servidores públicos</t>
  </si>
  <si>
    <t>Arrendamiento de maquinaria, otros equipos y herramientas</t>
  </si>
  <si>
    <t>Patentes, regalías y otros</t>
  </si>
  <si>
    <t>Arrendamientos especiales</t>
  </si>
  <si>
    <t>Arrendamiento de sustancias y productos químicos</t>
  </si>
  <si>
    <t>Otros Arrendamientos</t>
  </si>
  <si>
    <t>Servicios de diseño, arquitectura, ingeniería y actividades relacionadas</t>
  </si>
  <si>
    <t>Servicios de consultoría administrativa e informática</t>
  </si>
  <si>
    <t>Servicios de investigación científica y desarrollo</t>
  </si>
  <si>
    <t>Servicios de apoyo administrativo</t>
  </si>
  <si>
    <t>Servicios relacionados con traducciones</t>
  </si>
  <si>
    <t>Servicio de Impresión de documentos y papelería oficial</t>
  </si>
  <si>
    <t>Servicios de impresión de material informativo derivado de la operación y administración</t>
  </si>
  <si>
    <t>Información en medios masivos derivada de la operación y administración de las dependencias y entidades</t>
  </si>
  <si>
    <t>Servicios de protección y seguridad</t>
  </si>
  <si>
    <t>Servicios bancarios y financieros</t>
  </si>
  <si>
    <t>Servicios de cobranza, investigación crediticia y similar</t>
  </si>
  <si>
    <t>Servicios de recaudación, traslado y custodia de valores</t>
  </si>
  <si>
    <t>Seguro de responsabilidad patrimonial del Estado</t>
  </si>
  <si>
    <t>Almacenaje, embalaje y envase</t>
  </si>
  <si>
    <t>Fletes y maniobras</t>
  </si>
  <si>
    <t>Comisiones por ventas</t>
  </si>
  <si>
    <t>Servicios financieros, bancarios y comerciales integrales</t>
  </si>
  <si>
    <t>Mantenimiento y conservación de inmuebles para la prestación de servicios administrativos</t>
  </si>
  <si>
    <t>Mantenimiento y conservación de inmuebles para la prestación de servicios públicos</t>
  </si>
  <si>
    <t>Mantenimiento y conservación de mobiliario y equipo de administración, educacional y recreativo</t>
  </si>
  <si>
    <t>Instalación, reparación y mantenimiento de equipo de cómputo y tecnologías de la información</t>
  </si>
  <si>
    <t>Instalación, reparación y mantenimiento de equipo e instrumental médico y de laboratorio</t>
  </si>
  <si>
    <t>Mantenimiento y conservación de vehículos terrestres, aéreos, marítimos, lacustres y fluviales</t>
  </si>
  <si>
    <t>Reparación y mantenimiento de equipo de defensa y seguridad</t>
  </si>
  <si>
    <t>Instalación, reparación y mantenimiento de maquinaria y otros equipos</t>
  </si>
  <si>
    <t>Mantenimiento y conservación de maquinaria y equipo de trabajo específico</t>
  </si>
  <si>
    <t>Mantenimiento y reparación de plantas e instalaciones productivas</t>
  </si>
  <si>
    <t>Servicios de jardinería y fumigación</t>
  </si>
  <si>
    <t>Difusión por radio, televisión y otros medios de mensajes sobre programas y actividades gubernamentales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</si>
  <si>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</si>
  <si>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</si>
  <si>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</si>
  <si>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</si>
  <si>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</si>
  <si>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 nacionales</t>
  </si>
  <si>
    <t>Pasajes aéreos internacionales</t>
  </si>
  <si>
    <t>Pasajes terrestres nacionales</t>
  </si>
  <si>
    <t>Pasajes terrestres internacionales</t>
  </si>
  <si>
    <t>Pasajes marítimos, lacustres y fluviales</t>
  </si>
  <si>
    <t>Autotransporte</t>
  </si>
  <si>
    <t>Viáticos en el extranjero</t>
  </si>
  <si>
    <t>Gastos de instalación del personal estatal y traslado de menaje</t>
  </si>
  <si>
    <t>Servicios integrales de traslado y viáticos nacionales para servidores públicos en el desempeño de comisiones y funciones oficiales</t>
  </si>
  <si>
    <t>Servicios integrales traslado y viáticos en el extranjero para servidores públicos en el desempeño de comisiones y funciones oficiales</t>
  </si>
  <si>
    <t>Gastos para operativos y trabajos de campo en áreas rurales</t>
  </si>
  <si>
    <t>Gastos de ceremonial</t>
  </si>
  <si>
    <t>Exposiciones</t>
  </si>
  <si>
    <t>Gastos de representación</t>
  </si>
  <si>
    <t>Servicios funerarios y de cementerios</t>
  </si>
  <si>
    <t>Otros impuestos y derechos</t>
  </si>
  <si>
    <t>Impuestos y derechos de exportación</t>
  </si>
  <si>
    <t>Impuestos y derechos de importación</t>
  </si>
  <si>
    <t>Laudo laboral</t>
  </si>
  <si>
    <t>Indemnizaciones por expropiación de predios</t>
  </si>
  <si>
    <t>Responsabilidad Patrimonial</t>
  </si>
  <si>
    <t>Otras erogaciones por resoluciones por autoridad competente</t>
  </si>
  <si>
    <t>Penas, multas, accesorios y actualizaciones</t>
  </si>
  <si>
    <t>Pérdidas del erario estatal</t>
  </si>
  <si>
    <t>Otros gastos por responsabilidades</t>
  </si>
  <si>
    <t>Gastos del Gobernador electo y su equipo</t>
  </si>
  <si>
    <t>Subcontratación de servicios con terceros</t>
  </si>
  <si>
    <t>Gastos menores</t>
  </si>
  <si>
    <t>Programa de Tarifa Especial</t>
  </si>
  <si>
    <t>Otros servicios generales</t>
  </si>
  <si>
    <t>Otros servicios integrales</t>
  </si>
  <si>
    <t>Dietas</t>
  </si>
  <si>
    <t>Remuneraciones por adscripción laboral en el extranjero</t>
  </si>
  <si>
    <t>Salarios al personal eventual</t>
  </si>
  <si>
    <t>Retribuciones por servicios de carácter social</t>
  </si>
  <si>
    <t>Gratificados</t>
  </si>
  <si>
    <t>Retribución a los representantes de los trabajadores y de los patrones en la Junta Federal de Conciliación y Arbitraje</t>
  </si>
  <si>
    <t>Prima quinquenal por años de servicios efectivos prestados</t>
  </si>
  <si>
    <t>Remuneraciones por horas extraordinarias</t>
  </si>
  <si>
    <t>Remuneraciones por horas extraordinarias específicas para personal docente</t>
  </si>
  <si>
    <t>Compensaciones a sustitutos de profesores en estado grávido y personal docente con licencia prejubilatoria</t>
  </si>
  <si>
    <t>Compensaciones a directores de preescolar, primaria y secundaria; inspectores, prefectos y F.C.</t>
  </si>
  <si>
    <t>Compensaciones por titulación a nivel licenciatura T-3, MA Y DO</t>
  </si>
  <si>
    <t>Compensaciones adicionales</t>
  </si>
  <si>
    <t>Compensaciones por servicios de justicia</t>
  </si>
  <si>
    <t>Compensaciones por nómina</t>
  </si>
  <si>
    <t>Sobresueldos</t>
  </si>
  <si>
    <t>Honorarios especiales</t>
  </si>
  <si>
    <t>Cuotas al IMSS</t>
  </si>
  <si>
    <t>Cuotas al ISSSTE</t>
  </si>
  <si>
    <t>Cuotas para el sistema de ahorro para el retiro</t>
  </si>
  <si>
    <t>Cuotas para el seguro de vida del personal</t>
  </si>
  <si>
    <t>Cuotas para el seguro de gastos médicos</t>
  </si>
  <si>
    <t>Indemnizaciones por separación</t>
  </si>
  <si>
    <t>Indemnizaciones por accidente en el trabajo</t>
  </si>
  <si>
    <t>Prima por riesgo de trabajo</t>
  </si>
  <si>
    <t>Indemnizaciones por riesgo de trabajo</t>
  </si>
  <si>
    <t>Fondo de retiro</t>
  </si>
  <si>
    <t>Previsión social múltiple para personal de educación y salud</t>
  </si>
  <si>
    <t>Gratificaciones genéricas</t>
  </si>
  <si>
    <t>Estímulos al personal</t>
  </si>
  <si>
    <t>Homologación</t>
  </si>
  <si>
    <t>Ayuda para actividades de organización y supervisión</t>
  </si>
  <si>
    <t>Asignación docente</t>
  </si>
  <si>
    <t>Servicios cocurriculares</t>
  </si>
  <si>
    <t>Sueldos, demás percepciones y gratificación anual</t>
  </si>
  <si>
    <t>Apoyos a la capacitación de los servidores públicos</t>
  </si>
  <si>
    <t>Servicios médicos y hospitalarios</t>
  </si>
  <si>
    <t>Prima de insalubridad</t>
  </si>
  <si>
    <t>prestación salarial complementaria por fallecimiento</t>
  </si>
  <si>
    <t>Impacto al salario en el transcurso del año</t>
  </si>
  <si>
    <t>Otras medidas de carácter laboral y económicas</t>
  </si>
  <si>
    <t>Acreditación por años de estudios en licenciatura</t>
  </si>
  <si>
    <t>Ayuda para pasajes</t>
  </si>
  <si>
    <t>Ayuda para actividades de esparcimiento</t>
  </si>
  <si>
    <t>Estímulos de antigüedad</t>
  </si>
  <si>
    <t>Acreditación por años de servicio en educación superior</t>
  </si>
  <si>
    <t>Gratificaciones</t>
  </si>
  <si>
    <t>Otros estímulos</t>
  </si>
  <si>
    <t>LC SAÚL MUNGUÍA ORTIZ</t>
  </si>
  <si>
    <t xml:space="preserve"> DEPARTAMENTO DE PLANEACION</t>
  </si>
  <si>
    <t>Equipo de cómputo y de tecnología de la información</t>
  </si>
  <si>
    <t xml:space="preserve"> INGENIERIA ELECTROMECÁNICA</t>
  </si>
  <si>
    <t>Aportacion para erogacinoes contingenges</t>
  </si>
  <si>
    <t xml:space="preserve"> DEPTO DE  SERVICIOS ESCOLARES</t>
  </si>
  <si>
    <t>DEPTO DE FINANZAS</t>
  </si>
  <si>
    <t>DESARROLLO ACADEMICO Y CEIN</t>
  </si>
  <si>
    <t xml:space="preserve"> INGENIERIA ADMINISTRACIÓN</t>
  </si>
  <si>
    <t xml:space="preserve"> INGENIERIA INDUSTRIAS ALIMENTARIAS</t>
  </si>
  <si>
    <t>Otras obras de construccion para edificios no habitacionales</t>
  </si>
  <si>
    <t xml:space="preserve">TOTAL CAPÍTULO 6000 </t>
  </si>
  <si>
    <t>Aportación para erogaciones contingentes</t>
  </si>
  <si>
    <t>TOTAL CAPÍTULO 9000</t>
  </si>
  <si>
    <t>HORAS A</t>
  </si>
  <si>
    <t>HORAS B</t>
  </si>
  <si>
    <t>COSTO O %</t>
  </si>
  <si>
    <t>PRESTACION</t>
  </si>
  <si>
    <t>24 DIAS AL AÑO, SE DIVDE EL TOTAL DE LA PARTIDA 1211 ENTRE 360 Y SE MULTIPLICA POR LOS 24 DIAS</t>
  </si>
  <si>
    <t>REMANENTES MENSUALES</t>
  </si>
  <si>
    <t>REMANENTES UNICA VEZ</t>
  </si>
  <si>
    <t>2% del salario del trabajador</t>
  </si>
  <si>
    <t>10.5% del salario de trabajador</t>
  </si>
  <si>
    <t>3% del salario del trabajador</t>
  </si>
  <si>
    <t>12.% porciento para el imss</t>
  </si>
  <si>
    <t>cuota fija asignada por la dgest</t>
  </si>
  <si>
    <t>costo hora b</t>
  </si>
  <si>
    <t>costo hora a</t>
  </si>
  <si>
    <t>total</t>
  </si>
  <si>
    <t>TOTAL DE REMANENTES PARA HORAS</t>
  </si>
  <si>
    <t>TOTAL DE REMANENTES 2013</t>
  </si>
  <si>
    <t>TOTAL DE REMANENTES PARA DISTRIBUCION</t>
  </si>
  <si>
    <t>ETIQUETADOS</t>
  </si>
  <si>
    <t>RESTA</t>
  </si>
  <si>
    <t>11 meses</t>
  </si>
  <si>
    <t>estimulos para capacitación</t>
  </si>
  <si>
    <t>total remanentes 2013</t>
  </si>
  <si>
    <t>Maquinaria y equipo Agropecuario</t>
  </si>
  <si>
    <t>flroes</t>
  </si>
  <si>
    <t>REVISADO</t>
  </si>
  <si>
    <t>Servicios de impresión de documentos y papeleria oficial</t>
  </si>
  <si>
    <t>Erogaciones contingentes</t>
  </si>
  <si>
    <t>va a faltar</t>
  </si>
  <si>
    <t>se van a poner de erogaciones contingentes</t>
  </si>
  <si>
    <t>ajuste</t>
  </si>
  <si>
    <t>Equipo medico y de laboratorio</t>
  </si>
  <si>
    <t>Equipo de ingenieria y diseño</t>
  </si>
  <si>
    <t>ADEUDO ESTATAL</t>
  </si>
  <si>
    <t>DEPTO ADMINISTRACIÓN DE RECURSOS</t>
  </si>
  <si>
    <t>P. FEDERAL</t>
  </si>
  <si>
    <t>P. ING. PROPIOS</t>
  </si>
  <si>
    <t>ACUERDO NO SO.01.04.14 DE LA 1RA. REUNIÓN ORDINARIA DE JUNTA DIRECTIVA</t>
  </si>
  <si>
    <t>20 DE MARZO DEL 2014</t>
  </si>
  <si>
    <r>
      <t xml:space="preserve"> PRESUPUESTO DE EGRESOS </t>
    </r>
    <r>
      <rPr>
        <b/>
        <sz val="18"/>
        <color theme="5" tint="-0.249977111117893"/>
        <rFont val="Arial"/>
        <family val="2"/>
      </rPr>
      <t>2014</t>
    </r>
  </si>
  <si>
    <t>Ingenieria Innovación Agricola S</t>
  </si>
  <si>
    <t>DEPARTAMENTO DE CALIDAD</t>
  </si>
  <si>
    <t>ELECTROMECANICA</t>
  </si>
  <si>
    <t>ALIMENTARIAS</t>
  </si>
  <si>
    <t>INNOVACIÓN AGRICOLA</t>
  </si>
  <si>
    <t>ADMINISTRACION</t>
  </si>
  <si>
    <t>VINCULACION</t>
  </si>
  <si>
    <t>DESARROLLO ACADEMICO</t>
  </si>
  <si>
    <t>GASTO DIRECTO</t>
  </si>
  <si>
    <t>SERVICIOS ESCOLARES</t>
  </si>
  <si>
    <t>PLANEACION</t>
  </si>
  <si>
    <t>FINANZAS</t>
  </si>
  <si>
    <t>CALIDAD</t>
  </si>
  <si>
    <t>RECURSOS</t>
  </si>
  <si>
    <t>gasto directo</t>
  </si>
  <si>
    <t>ingresos propios</t>
  </si>
  <si>
    <t>federal</t>
  </si>
  <si>
    <t>ip</t>
  </si>
  <si>
    <t>estatal</t>
  </si>
  <si>
    <t>DEPARTAMENTO</t>
  </si>
  <si>
    <t>Muebles de oficina y estanteria</t>
  </si>
  <si>
    <t>Equipos y aparatos audiovisuales</t>
  </si>
  <si>
    <t>Sistemas de aire acondicionado, calefacción y de refrigeración industrial y comercial</t>
  </si>
  <si>
    <t>en este archivo quedo</t>
  </si>
  <si>
    <t>el prespuesto anterior  aprobado segunda sesion ordinaria</t>
  </si>
  <si>
    <t>incremento ingresos propios por la cantidad de 130,466.62</t>
  </si>
  <si>
    <t>recursos humanos</t>
  </si>
  <si>
    <t>INCREMENTO</t>
  </si>
  <si>
    <t>alimentarias</t>
  </si>
  <si>
    <t>innovacion agrícola</t>
  </si>
  <si>
    <t>servicios escolares</t>
  </si>
  <si>
    <t>Desarrollo academico</t>
  </si>
  <si>
    <t>Vinculación</t>
  </si>
  <si>
    <t>Planeción</t>
  </si>
  <si>
    <t>calidad</t>
  </si>
  <si>
    <t>vinculación</t>
  </si>
  <si>
    <t>Calidad</t>
  </si>
  <si>
    <t>inovacion agrícola</t>
  </si>
  <si>
    <t>SEDECO</t>
  </si>
  <si>
    <t>RECURSOS HUMANOS</t>
  </si>
  <si>
    <t>ANTERIOR</t>
  </si>
  <si>
    <t xml:space="preserve">mas el incremento 3.5 salarial </t>
  </si>
  <si>
    <t>por 217,276.54</t>
  </si>
  <si>
    <t>mas 150,000.00 de la SEDECO</t>
  </si>
  <si>
    <t>PROGRAMA UNICO DEL INSTITUTO :   ENSEÑANZA DE EDUCACIÓN TECNOLOGICA SUPERIOR EN LAS REGIONS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</si>
</sst>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.00;\-&quot;$&quot;#,##0.00"/>
    <numFmt numFmtId="165" formatCode="&quot;$&quot;#,##0.00;[Red]\-&quot;$&quot;#,##0.0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[$€-2]* #,##0.00_-;\-[$€-2]* #,##0.00_-;_-[$€-2]* &quot;-&quot;??_-"/>
    <numFmt numFmtId="169" formatCode="0000"/>
    <numFmt numFmtId="170" formatCode="00"/>
    <numFmt numFmtId="171" formatCode="_-* #,##0.00\ &quot;Pts&quot;_-;\-* #,##0.00\ &quot;Pts&quot;_-;_-* &quot;-&quot;??\ &quot;Pts&quot;_-;_-@_-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b/>
      <sz val="18"/>
      <color theme="5" tint="-0.249977111117893"/>
      <name val="Arial"/>
      <family val="2"/>
    </font>
    <font>
      <b/>
      <sz val="8"/>
      <color indexed="9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10"/>
      <color theme="5" tint="-0.249977111117893"/>
      <name val="Arial"/>
      <family val="2"/>
    </font>
    <font>
      <sz val="10"/>
      <color theme="2" tint="-0.249977111117893"/>
      <name val="Arial"/>
      <family val="2"/>
    </font>
    <font>
      <b/>
      <sz val="10"/>
      <color theme="2" tint="-0.249977111117893"/>
      <name val="Arial"/>
      <family val="2"/>
    </font>
    <font>
      <sz val="10"/>
      <color theme="1" tint="4.9989318521683403E-2"/>
      <name val="Arial"/>
      <family val="2"/>
    </font>
    <font>
      <b/>
      <sz val="14"/>
      <color theme="5" tint="-0.24997711111789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26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79">
    <xf numFmtId="0" fontId="0" fillId="0" borderId="0"/>
    <xf numFmtId="168" fontId="8" fillId="0" borderId="0" applyFont="0" applyFill="0" applyBorder="0" applyAlignment="0" applyProtection="0"/>
    <xf numFmtId="0" fontId="16" fillId="0" borderId="0"/>
    <xf numFmtId="9" fontId="14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8" fillId="0" borderId="0"/>
    <xf numFmtId="166" fontId="7" fillId="0" borderId="0" applyFont="0" applyFill="0" applyBorder="0" applyAlignment="0" applyProtection="0"/>
    <xf numFmtId="0" fontId="18" fillId="0" borderId="0"/>
    <xf numFmtId="0" fontId="8" fillId="0" borderId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25" fillId="0" borderId="0"/>
    <xf numFmtId="167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86">
    <xf numFmtId="0" fontId="0" fillId="0" borderId="0" xfId="0"/>
    <xf numFmtId="0" fontId="8" fillId="0" borderId="0" xfId="5" applyAlignment="1">
      <alignment horizontal="center" vertical="center"/>
    </xf>
    <xf numFmtId="0" fontId="8" fillId="0" borderId="0" xfId="5" applyAlignment="1">
      <alignment vertical="center"/>
    </xf>
    <xf numFmtId="166" fontId="8" fillId="0" borderId="0" xfId="6" applyFont="1" applyAlignment="1">
      <alignment horizontal="right" vertical="center"/>
    </xf>
    <xf numFmtId="0" fontId="8" fillId="0" borderId="0" xfId="5" applyAlignment="1">
      <alignment horizontal="right" vertical="center"/>
    </xf>
    <xf numFmtId="0" fontId="10" fillId="0" borderId="0" xfId="5" applyFont="1" applyFill="1" applyAlignment="1">
      <alignment horizontal="right" vertical="center"/>
    </xf>
    <xf numFmtId="0" fontId="15" fillId="0" borderId="0" xfId="5" applyFont="1" applyFill="1" applyAlignment="1">
      <alignment horizontal="right" vertical="center"/>
    </xf>
    <xf numFmtId="0" fontId="10" fillId="0" borderId="0" xfId="5" applyFont="1" applyFill="1" applyAlignment="1">
      <alignment vertical="center"/>
    </xf>
    <xf numFmtId="0" fontId="11" fillId="0" borderId="0" xfId="5" applyFont="1" applyFill="1" applyAlignment="1">
      <alignment vertical="center"/>
    </xf>
    <xf numFmtId="0" fontId="8" fillId="0" borderId="0" xfId="5" applyFont="1" applyAlignment="1">
      <alignment horizontal="right" vertical="center"/>
    </xf>
    <xf numFmtId="0" fontId="11" fillId="0" borderId="0" xfId="5" applyFont="1" applyFill="1" applyAlignment="1">
      <alignment horizontal="right" vertical="center"/>
    </xf>
    <xf numFmtId="0" fontId="12" fillId="0" borderId="0" xfId="5" applyFont="1" applyAlignment="1">
      <alignment vertical="center"/>
    </xf>
    <xf numFmtId="166" fontId="12" fillId="0" borderId="0" xfId="6" applyFont="1" applyAlignment="1">
      <alignment horizontal="right" vertical="center"/>
    </xf>
    <xf numFmtId="0" fontId="8" fillId="0" borderId="0" xfId="5" applyFont="1" applyBorder="1" applyAlignment="1">
      <alignment horizontal="right" vertical="center"/>
    </xf>
    <xf numFmtId="0" fontId="8" fillId="0" borderId="0" xfId="5" applyBorder="1" applyAlignment="1">
      <alignment vertical="center"/>
    </xf>
    <xf numFmtId="0" fontId="12" fillId="0" borderId="1" xfId="5" applyFont="1" applyBorder="1" applyAlignment="1">
      <alignment vertical="center"/>
    </xf>
    <xf numFmtId="166" fontId="12" fillId="0" borderId="1" xfId="6" applyFont="1" applyBorder="1" applyAlignment="1">
      <alignment horizontal="right" vertical="center"/>
    </xf>
    <xf numFmtId="0" fontId="12" fillId="0" borderId="0" xfId="5" applyFont="1" applyAlignment="1">
      <alignment horizontal="center" vertical="center"/>
    </xf>
    <xf numFmtId="169" fontId="8" fillId="0" borderId="2" xfId="7" applyNumberFormat="1" applyFont="1" applyFill="1" applyBorder="1" applyAlignment="1">
      <alignment horizontal="center" vertical="center"/>
    </xf>
    <xf numFmtId="166" fontId="20" fillId="0" borderId="2" xfId="6" applyNumberFormat="1" applyFont="1" applyBorder="1" applyAlignment="1">
      <alignment horizontal="right" vertical="center"/>
    </xf>
    <xf numFmtId="0" fontId="8" fillId="0" borderId="0" xfId="5" applyFont="1"/>
    <xf numFmtId="169" fontId="12" fillId="2" borderId="2" xfId="5" applyNumberFormat="1" applyFont="1" applyFill="1" applyBorder="1" applyAlignment="1">
      <alignment horizontal="center" vertical="center"/>
    </xf>
    <xf numFmtId="166" fontId="12" fillId="2" borderId="2" xfId="6" applyFont="1" applyFill="1" applyBorder="1" applyAlignment="1">
      <alignment horizontal="right" vertical="center"/>
    </xf>
    <xf numFmtId="166" fontId="12" fillId="2" borderId="2" xfId="6" applyFont="1" applyFill="1" applyBorder="1" applyAlignment="1">
      <alignment vertical="center"/>
    </xf>
    <xf numFmtId="0" fontId="12" fillId="3" borderId="2" xfId="5" applyFont="1" applyFill="1" applyBorder="1" applyAlignment="1">
      <alignment horizontal="left" vertical="center"/>
    </xf>
    <xf numFmtId="167" fontId="12" fillId="0" borderId="0" xfId="5" applyNumberFormat="1" applyFont="1" applyAlignment="1">
      <alignment vertical="center"/>
    </xf>
    <xf numFmtId="169" fontId="21" fillId="0" borderId="2" xfId="8" applyNumberFormat="1" applyFont="1" applyFill="1" applyBorder="1" applyAlignment="1">
      <alignment horizontal="center" vertical="center"/>
    </xf>
    <xf numFmtId="4" fontId="20" fillId="0" borderId="2" xfId="8" applyNumberFormat="1" applyFont="1" applyFill="1" applyBorder="1" applyAlignment="1">
      <alignment horizontal="right" vertical="center" wrapText="1"/>
    </xf>
    <xf numFmtId="166" fontId="20" fillId="0" borderId="2" xfId="6" applyFont="1" applyBorder="1" applyAlignment="1">
      <alignment horizontal="right" vertical="center"/>
    </xf>
    <xf numFmtId="0" fontId="8" fillId="0" borderId="2" xfId="5" applyFont="1" applyBorder="1" applyAlignment="1">
      <alignment horizontal="left" vertical="center"/>
    </xf>
    <xf numFmtId="170" fontId="21" fillId="0" borderId="2" xfId="8" applyNumberFormat="1" applyFont="1" applyFill="1" applyBorder="1" applyAlignment="1">
      <alignment horizontal="center" vertical="center"/>
    </xf>
    <xf numFmtId="169" fontId="22" fillId="0" borderId="2" xfId="8" applyNumberFormat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left" vertical="center"/>
    </xf>
    <xf numFmtId="0" fontId="8" fillId="0" borderId="0" xfId="5" applyFont="1" applyFill="1"/>
    <xf numFmtId="169" fontId="8" fillId="0" borderId="2" xfId="5" applyNumberFormat="1" applyBorder="1" applyAlignment="1">
      <alignment horizontal="center" vertical="center"/>
    </xf>
    <xf numFmtId="166" fontId="0" fillId="0" borderId="2" xfId="6" applyFont="1" applyBorder="1" applyAlignment="1">
      <alignment horizontal="right" vertical="center"/>
    </xf>
    <xf numFmtId="1" fontId="8" fillId="0" borderId="2" xfId="5" applyNumberFormat="1" applyBorder="1" applyAlignment="1">
      <alignment horizontal="right" vertical="center"/>
    </xf>
    <xf numFmtId="0" fontId="8" fillId="0" borderId="2" xfId="5" applyBorder="1" applyAlignment="1">
      <alignment horizontal="left" vertical="center"/>
    </xf>
    <xf numFmtId="1" fontId="12" fillId="2" borderId="2" xfId="5" applyNumberFormat="1" applyFont="1" applyFill="1" applyBorder="1" applyAlignment="1">
      <alignment vertical="center"/>
    </xf>
    <xf numFmtId="0" fontId="8" fillId="0" borderId="2" xfId="5" applyBorder="1" applyAlignment="1">
      <alignment horizontal="left" vertical="center" wrapText="1"/>
    </xf>
    <xf numFmtId="167" fontId="12" fillId="2" borderId="2" xfId="9" applyFont="1" applyFill="1" applyBorder="1" applyAlignment="1">
      <alignment vertical="center"/>
    </xf>
    <xf numFmtId="166" fontId="8" fillId="0" borderId="0" xfId="6" applyFont="1" applyAlignment="1">
      <alignment vertical="center"/>
    </xf>
    <xf numFmtId="0" fontId="8" fillId="0" borderId="0" xfId="5" applyAlignment="1">
      <alignment horizontal="left" vertical="center"/>
    </xf>
    <xf numFmtId="166" fontId="8" fillId="0" borderId="0" xfId="5" applyNumberFormat="1" applyAlignment="1">
      <alignment vertical="center"/>
    </xf>
    <xf numFmtId="2" fontId="8" fillId="0" borderId="0" xfId="5" applyNumberFormat="1" applyAlignment="1">
      <alignment vertical="center"/>
    </xf>
    <xf numFmtId="166" fontId="12" fillId="0" borderId="0" xfId="4" applyFont="1" applyAlignment="1">
      <alignment vertical="center"/>
    </xf>
    <xf numFmtId="0" fontId="9" fillId="0" borderId="2" xfId="5" applyFont="1" applyFill="1" applyBorder="1" applyAlignment="1">
      <alignment horizontal="left" vertical="center"/>
    </xf>
    <xf numFmtId="4" fontId="20" fillId="0" borderId="4" xfId="8" applyNumberFormat="1" applyFont="1" applyFill="1" applyBorder="1" applyAlignment="1">
      <alignment horizontal="right" vertical="center" wrapText="1"/>
    </xf>
    <xf numFmtId="0" fontId="20" fillId="0" borderId="2" xfId="8" applyFont="1" applyFill="1" applyBorder="1" applyAlignment="1">
      <alignment horizontal="left" vertical="center" wrapText="1"/>
    </xf>
    <xf numFmtId="0" fontId="26" fillId="0" borderId="2" xfId="8" applyFont="1" applyFill="1" applyBorder="1" applyAlignment="1">
      <alignment horizontal="left" vertical="center" wrapText="1"/>
    </xf>
    <xf numFmtId="0" fontId="20" fillId="0" borderId="5" xfId="8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169" fontId="20" fillId="0" borderId="2" xfId="0" applyNumberFormat="1" applyFont="1" applyFill="1" applyBorder="1" applyAlignment="1">
      <alignment horizontal="center" vertical="center"/>
    </xf>
    <xf numFmtId="169" fontId="20" fillId="0" borderId="2" xfId="8" applyNumberFormat="1" applyFont="1" applyFill="1" applyBorder="1" applyAlignment="1">
      <alignment horizontal="center" vertical="center"/>
    </xf>
    <xf numFmtId="170" fontId="20" fillId="0" borderId="2" xfId="8" applyNumberFormat="1" applyFont="1" applyFill="1" applyBorder="1" applyAlignment="1">
      <alignment horizontal="center" vertical="center"/>
    </xf>
    <xf numFmtId="169" fontId="26" fillId="0" borderId="2" xfId="8" applyNumberFormat="1" applyFont="1" applyFill="1" applyBorder="1" applyAlignment="1">
      <alignment horizontal="center" vertical="center"/>
    </xf>
    <xf numFmtId="0" fontId="8" fillId="0" borderId="0" xfId="5" applyAlignment="1">
      <alignment vertical="center" wrapText="1"/>
    </xf>
    <xf numFmtId="0" fontId="11" fillId="0" borderId="0" xfId="5" applyFont="1" applyFill="1" applyAlignment="1">
      <alignment vertical="center" wrapText="1"/>
    </xf>
    <xf numFmtId="0" fontId="12" fillId="0" borderId="0" xfId="5" applyFont="1" applyAlignment="1">
      <alignment vertical="center" wrapText="1"/>
    </xf>
    <xf numFmtId="0" fontId="8" fillId="0" borderId="2" xfId="5" applyBorder="1" applyAlignment="1">
      <alignment vertical="center" wrapText="1"/>
    </xf>
    <xf numFmtId="166" fontId="12" fillId="0" borderId="2" xfId="6" applyFont="1" applyFill="1" applyBorder="1" applyAlignment="1">
      <alignment horizontal="right" vertical="center"/>
    </xf>
    <xf numFmtId="0" fontId="12" fillId="2" borderId="2" xfId="5" applyFont="1" applyFill="1" applyBorder="1" applyAlignment="1">
      <alignment horizontal="right" vertical="center" wrapText="1"/>
    </xf>
    <xf numFmtId="0" fontId="12" fillId="0" borderId="1" xfId="5" applyFont="1" applyBorder="1" applyAlignment="1">
      <alignment vertical="center" wrapText="1"/>
    </xf>
    <xf numFmtId="169" fontId="21" fillId="0" borderId="2" xfId="8" applyNumberFormat="1" applyFont="1" applyFill="1" applyBorder="1" applyAlignment="1">
      <alignment horizontal="center" vertical="center"/>
    </xf>
    <xf numFmtId="166" fontId="27" fillId="2" borderId="2" xfId="6" applyFont="1" applyFill="1" applyBorder="1" applyAlignment="1">
      <alignment horizontal="right" vertical="center"/>
    </xf>
    <xf numFmtId="166" fontId="27" fillId="2" borderId="2" xfId="6" applyFont="1" applyFill="1" applyBorder="1" applyAlignment="1">
      <alignment vertical="center"/>
    </xf>
    <xf numFmtId="0" fontId="8" fillId="0" borderId="2" xfId="5" applyFont="1" applyBorder="1"/>
    <xf numFmtId="0" fontId="8" fillId="0" borderId="2" xfId="5" applyFill="1" applyBorder="1" applyAlignment="1">
      <alignment horizontal="left" vertical="center" wrapText="1"/>
    </xf>
    <xf numFmtId="166" fontId="0" fillId="0" borderId="2" xfId="6" applyFont="1" applyFill="1" applyBorder="1" applyAlignment="1">
      <alignment horizontal="right" vertical="center"/>
    </xf>
    <xf numFmtId="167" fontId="0" fillId="0" borderId="2" xfId="9" applyFont="1" applyFill="1" applyBorder="1" applyAlignment="1">
      <alignment horizontal="right" vertical="center"/>
    </xf>
    <xf numFmtId="1" fontId="8" fillId="0" borderId="2" xfId="5" applyNumberFormat="1" applyFill="1" applyBorder="1" applyAlignment="1">
      <alignment horizontal="right" vertical="center"/>
    </xf>
    <xf numFmtId="0" fontId="8" fillId="0" borderId="2" xfId="5" applyFill="1" applyBorder="1" applyAlignment="1">
      <alignment horizontal="left" vertical="center"/>
    </xf>
    <xf numFmtId="0" fontId="8" fillId="0" borderId="0" xfId="5" applyFill="1" applyAlignment="1">
      <alignment vertical="center"/>
    </xf>
    <xf numFmtId="166" fontId="20" fillId="0" borderId="2" xfId="6" applyNumberFormat="1" applyFont="1" applyFill="1" applyBorder="1" applyAlignment="1">
      <alignment horizontal="right" vertical="center"/>
    </xf>
    <xf numFmtId="166" fontId="20" fillId="5" borderId="2" xfId="6" applyNumberFormat="1" applyFont="1" applyFill="1" applyBorder="1" applyAlignment="1">
      <alignment horizontal="right" vertical="center"/>
    </xf>
    <xf numFmtId="167" fontId="0" fillId="5" borderId="2" xfId="9" applyFont="1" applyFill="1" applyBorder="1" applyAlignment="1">
      <alignment horizontal="right" vertical="center"/>
    </xf>
    <xf numFmtId="0" fontId="8" fillId="7" borderId="0" xfId="5" applyFill="1" applyAlignment="1">
      <alignment vertical="center"/>
    </xf>
    <xf numFmtId="166" fontId="20" fillId="7" borderId="2" xfId="6" applyNumberFormat="1" applyFont="1" applyFill="1" applyBorder="1" applyAlignment="1">
      <alignment horizontal="right" vertical="center"/>
    </xf>
    <xf numFmtId="166" fontId="20" fillId="7" borderId="2" xfId="6" applyFont="1" applyFill="1" applyBorder="1" applyAlignment="1">
      <alignment horizontal="right" vertical="center"/>
    </xf>
    <xf numFmtId="4" fontId="20" fillId="7" borderId="2" xfId="8" applyNumberFormat="1" applyFont="1" applyFill="1" applyBorder="1" applyAlignment="1">
      <alignment horizontal="right" vertical="center" wrapText="1"/>
    </xf>
    <xf numFmtId="1" fontId="8" fillId="7" borderId="2" xfId="5" applyNumberFormat="1" applyFill="1" applyBorder="1" applyAlignment="1">
      <alignment horizontal="right" vertical="center"/>
    </xf>
    <xf numFmtId="166" fontId="20" fillId="8" borderId="2" xfId="6" applyNumberFormat="1" applyFont="1" applyFill="1" applyBorder="1" applyAlignment="1">
      <alignment horizontal="right" vertical="center"/>
    </xf>
    <xf numFmtId="166" fontId="20" fillId="8" borderId="2" xfId="6" applyFont="1" applyFill="1" applyBorder="1" applyAlignment="1">
      <alignment horizontal="right" vertical="center"/>
    </xf>
    <xf numFmtId="166" fontId="28" fillId="7" borderId="2" xfId="6" applyFont="1" applyFill="1" applyBorder="1" applyAlignment="1">
      <alignment horizontal="right" vertical="center"/>
    </xf>
    <xf numFmtId="166" fontId="28" fillId="8" borderId="2" xfId="6" applyFont="1" applyFill="1" applyBorder="1" applyAlignment="1">
      <alignment horizontal="right" vertical="center"/>
    </xf>
    <xf numFmtId="0" fontId="8" fillId="0" borderId="0" xfId="5" applyFill="1" applyAlignment="1">
      <alignment vertical="center" wrapText="1"/>
    </xf>
    <xf numFmtId="166" fontId="8" fillId="0" borderId="0" xfId="6" applyFont="1" applyFill="1" applyAlignment="1">
      <alignment horizontal="right" vertical="center"/>
    </xf>
    <xf numFmtId="0" fontId="12" fillId="0" borderId="0" xfId="5" applyFont="1" applyFill="1" applyAlignment="1">
      <alignment vertical="center" wrapText="1"/>
    </xf>
    <xf numFmtId="166" fontId="12" fillId="0" borderId="0" xfId="6" applyFont="1" applyFill="1" applyAlignment="1">
      <alignment horizontal="right" vertical="center"/>
    </xf>
    <xf numFmtId="0" fontId="12" fillId="0" borderId="0" xfId="5" applyFont="1" applyFill="1" applyAlignment="1">
      <alignment vertical="center"/>
    </xf>
    <xf numFmtId="0" fontId="12" fillId="0" borderId="1" xfId="5" applyFont="1" applyFill="1" applyBorder="1" applyAlignment="1">
      <alignment vertical="center" wrapText="1"/>
    </xf>
    <xf numFmtId="166" fontId="12" fillId="0" borderId="1" xfId="6" applyFont="1" applyFill="1" applyBorder="1" applyAlignment="1">
      <alignment horizontal="right" vertical="center"/>
    </xf>
    <xf numFmtId="0" fontId="12" fillId="0" borderId="1" xfId="5" applyFont="1" applyFill="1" applyBorder="1" applyAlignment="1">
      <alignment vertical="center"/>
    </xf>
    <xf numFmtId="166" fontId="8" fillId="0" borderId="0" xfId="6" applyFont="1" applyFill="1" applyAlignment="1">
      <alignment vertical="center"/>
    </xf>
    <xf numFmtId="166" fontId="8" fillId="0" borderId="0" xfId="5" applyNumberFormat="1" applyFill="1" applyAlignment="1">
      <alignment vertical="center"/>
    </xf>
    <xf numFmtId="166" fontId="20" fillId="0" borderId="2" xfId="6" applyFont="1" applyFill="1" applyBorder="1" applyAlignment="1">
      <alignment horizontal="right" vertical="center"/>
    </xf>
    <xf numFmtId="0" fontId="8" fillId="0" borderId="0" xfId="5" applyAlignment="1">
      <alignment horizontal="center" vertical="center" wrapText="1"/>
    </xf>
    <xf numFmtId="166" fontId="8" fillId="0" borderId="0" xfId="5" applyNumberFormat="1" applyAlignment="1">
      <alignment vertical="center" wrapText="1"/>
    </xf>
    <xf numFmtId="166" fontId="0" fillId="0" borderId="0" xfId="0" applyNumberFormat="1"/>
    <xf numFmtId="166" fontId="0" fillId="0" borderId="0" xfId="4" applyFont="1"/>
    <xf numFmtId="0" fontId="8" fillId="0" borderId="0" xfId="5" applyAlignment="1">
      <alignment horizontal="left" vertical="center" wrapText="1"/>
    </xf>
    <xf numFmtId="166" fontId="8" fillId="0" borderId="0" xfId="6" applyFont="1" applyFill="1" applyAlignment="1">
      <alignment horizontal="left" vertical="center"/>
    </xf>
    <xf numFmtId="0" fontId="8" fillId="0" borderId="0" xfId="5" applyFill="1" applyAlignment="1">
      <alignment horizontal="left" vertical="center"/>
    </xf>
    <xf numFmtId="166" fontId="8" fillId="0" borderId="2" xfId="4" applyFont="1" applyBorder="1" applyAlignment="1">
      <alignment horizontal="right" vertical="center"/>
    </xf>
    <xf numFmtId="166" fontId="12" fillId="2" borderId="2" xfId="4" applyFont="1" applyFill="1" applyBorder="1" applyAlignment="1">
      <alignment vertical="center"/>
    </xf>
    <xf numFmtId="169" fontId="8" fillId="0" borderId="2" xfId="5" applyNumberFormat="1" applyFill="1" applyBorder="1" applyAlignment="1">
      <alignment horizontal="center" vertical="center"/>
    </xf>
    <xf numFmtId="169" fontId="20" fillId="0" borderId="5" xfId="8" applyNumberFormat="1" applyFont="1" applyFill="1" applyBorder="1" applyAlignment="1">
      <alignment horizontal="center" vertical="center"/>
    </xf>
    <xf numFmtId="0" fontId="9" fillId="0" borderId="1" xfId="5" applyFont="1" applyBorder="1" applyAlignment="1">
      <alignment vertical="center" wrapText="1"/>
    </xf>
    <xf numFmtId="0" fontId="8" fillId="0" borderId="0" xfId="5" applyBorder="1" applyAlignment="1">
      <alignment vertical="center" wrapText="1"/>
    </xf>
    <xf numFmtId="166" fontId="8" fillId="0" borderId="0" xfId="6" applyFont="1" applyBorder="1" applyAlignment="1">
      <alignment horizontal="right" vertical="center"/>
    </xf>
    <xf numFmtId="0" fontId="8" fillId="0" borderId="2" xfId="5" applyFill="1" applyBorder="1" applyAlignment="1">
      <alignment vertical="center" wrapText="1"/>
    </xf>
    <xf numFmtId="166" fontId="5" fillId="0" borderId="0" xfId="96" applyFont="1"/>
    <xf numFmtId="166" fontId="0" fillId="0" borderId="2" xfId="4" applyFont="1" applyBorder="1"/>
    <xf numFmtId="166" fontId="9" fillId="0" borderId="2" xfId="5" applyNumberFormat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/>
    </xf>
    <xf numFmtId="165" fontId="9" fillId="0" borderId="2" xfId="5" applyNumberFormat="1" applyFont="1" applyFill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165" fontId="8" fillId="0" borderId="2" xfId="5" applyNumberFormat="1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 wrapText="1"/>
    </xf>
    <xf numFmtId="0" fontId="32" fillId="0" borderId="2" xfId="5" applyFont="1" applyBorder="1" applyAlignment="1">
      <alignment horizontal="center" vertical="center" wrapText="1"/>
    </xf>
    <xf numFmtId="0" fontId="9" fillId="0" borderId="0" xfId="5" applyFont="1" applyAlignment="1">
      <alignment horizontal="right" vertical="center" wrapText="1"/>
    </xf>
    <xf numFmtId="166" fontId="9" fillId="0" borderId="0" xfId="6" applyFont="1" applyAlignment="1">
      <alignment horizontal="right" vertical="center"/>
    </xf>
    <xf numFmtId="4" fontId="20" fillId="4" borderId="2" xfId="8" applyNumberFormat="1" applyFont="1" applyFill="1" applyBorder="1" applyAlignment="1">
      <alignment horizontal="right" vertical="center" wrapText="1"/>
    </xf>
    <xf numFmtId="0" fontId="9" fillId="0" borderId="2" xfId="5" applyFont="1" applyFill="1" applyBorder="1" applyAlignment="1">
      <alignment horizontal="left" vertical="center" wrapText="1"/>
    </xf>
    <xf numFmtId="166" fontId="20" fillId="0" borderId="2" xfId="6" quotePrefix="1" applyNumberFormat="1" applyFont="1" applyBorder="1" applyAlignment="1">
      <alignment horizontal="right" vertical="center"/>
    </xf>
    <xf numFmtId="166" fontId="20" fillId="0" borderId="0" xfId="6" applyNumberFormat="1" applyFont="1" applyFill="1" applyBorder="1" applyAlignment="1">
      <alignment horizontal="right" vertical="center"/>
    </xf>
    <xf numFmtId="0" fontId="13" fillId="9" borderId="6" xfId="2" applyNumberFormat="1" applyFont="1" applyFill="1" applyBorder="1" applyAlignment="1">
      <alignment horizontal="center" vertical="center" wrapText="1"/>
    </xf>
    <xf numFmtId="0" fontId="17" fillId="9" borderId="2" xfId="5" applyFont="1" applyFill="1" applyBorder="1" applyAlignment="1">
      <alignment horizontal="center" vertical="center"/>
    </xf>
    <xf numFmtId="0" fontId="17" fillId="9" borderId="2" xfId="5" applyFont="1" applyFill="1" applyBorder="1" applyAlignment="1">
      <alignment horizontal="right" vertical="center" wrapText="1"/>
    </xf>
    <xf numFmtId="166" fontId="17" fillId="9" borderId="2" xfId="6" applyFont="1" applyFill="1" applyBorder="1" applyAlignment="1">
      <alignment horizontal="right" vertical="center"/>
    </xf>
    <xf numFmtId="167" fontId="17" fillId="9" borderId="2" xfId="9" applyFont="1" applyFill="1" applyBorder="1" applyAlignment="1">
      <alignment vertical="center"/>
    </xf>
    <xf numFmtId="167" fontId="17" fillId="9" borderId="2" xfId="9" applyFont="1" applyFill="1" applyBorder="1" applyAlignment="1">
      <alignment horizontal="left" vertical="center"/>
    </xf>
    <xf numFmtId="0" fontId="13" fillId="9" borderId="8" xfId="2" applyNumberFormat="1" applyFont="1" applyFill="1" applyBorder="1" applyAlignment="1">
      <alignment horizontal="center" vertical="center" wrapText="1"/>
    </xf>
    <xf numFmtId="0" fontId="13" fillId="9" borderId="9" xfId="2" applyNumberFormat="1" applyFont="1" applyFill="1" applyBorder="1" applyAlignment="1">
      <alignment horizontal="center" vertical="center" wrapText="1"/>
    </xf>
    <xf numFmtId="166" fontId="9" fillId="0" borderId="0" xfId="4" applyFont="1" applyAlignment="1">
      <alignment horizontal="center" vertical="center"/>
    </xf>
    <xf numFmtId="166" fontId="32" fillId="0" borderId="0" xfId="4" applyFont="1" applyFill="1" applyAlignment="1">
      <alignment vertical="center"/>
    </xf>
    <xf numFmtId="166" fontId="9" fillId="0" borderId="0" xfId="4" applyFont="1" applyAlignment="1">
      <alignment vertical="center"/>
    </xf>
    <xf numFmtId="166" fontId="32" fillId="0" borderId="0" xfId="4" applyFont="1" applyAlignment="1">
      <alignment vertical="center"/>
    </xf>
    <xf numFmtId="166" fontId="32" fillId="0" borderId="1" xfId="4" applyFont="1" applyBorder="1" applyAlignment="1">
      <alignment vertical="center"/>
    </xf>
    <xf numFmtId="166" fontId="9" fillId="0" borderId="2" xfId="4" applyFont="1" applyFill="1" applyBorder="1" applyAlignment="1">
      <alignment horizontal="center" vertical="center"/>
    </xf>
    <xf numFmtId="166" fontId="32" fillId="2" borderId="2" xfId="4" applyFont="1" applyFill="1" applyBorder="1" applyAlignment="1">
      <alignment horizontal="center" vertical="center"/>
    </xf>
    <xf numFmtId="166" fontId="35" fillId="0" borderId="2" xfId="4" applyFont="1" applyFill="1" applyBorder="1" applyAlignment="1">
      <alignment horizontal="center" vertical="center"/>
    </xf>
    <xf numFmtId="166" fontId="9" fillId="0" borderId="2" xfId="4" applyFont="1" applyFill="1" applyBorder="1" applyAlignment="1">
      <alignment horizontal="left" vertical="center" wrapText="1"/>
    </xf>
    <xf numFmtId="166" fontId="9" fillId="0" borderId="2" xfId="4" applyFont="1" applyBorder="1" applyAlignment="1">
      <alignment horizontal="center" vertical="center"/>
    </xf>
    <xf numFmtId="166" fontId="36" fillId="9" borderId="2" xfId="4" applyFont="1" applyFill="1" applyBorder="1" applyAlignment="1">
      <alignment horizontal="center" vertical="center"/>
    </xf>
    <xf numFmtId="166" fontId="8" fillId="0" borderId="2" xfId="4" applyFont="1" applyFill="1" applyBorder="1" applyAlignment="1">
      <alignment horizontal="right" vertical="center"/>
    </xf>
    <xf numFmtId="166" fontId="20" fillId="4" borderId="2" xfId="6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7" fillId="9" borderId="12" xfId="0" applyFont="1" applyFill="1" applyBorder="1" applyAlignment="1">
      <alignment horizontal="center" vertical="center"/>
    </xf>
    <xf numFmtId="0" fontId="37" fillId="9" borderId="13" xfId="0" applyFont="1" applyFill="1" applyBorder="1" applyAlignment="1">
      <alignment horizontal="center" vertical="center"/>
    </xf>
    <xf numFmtId="0" fontId="37" fillId="9" borderId="14" xfId="0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0" fontId="0" fillId="10" borderId="19" xfId="0" applyFill="1" applyBorder="1"/>
    <xf numFmtId="0" fontId="0" fillId="10" borderId="20" xfId="0" applyFill="1" applyBorder="1"/>
    <xf numFmtId="0" fontId="0" fillId="10" borderId="20" xfId="0" applyFill="1" applyBorder="1" applyAlignment="1">
      <alignment horizontal="left"/>
    </xf>
    <xf numFmtId="0" fontId="0" fillId="10" borderId="21" xfId="0" applyFill="1" applyBorder="1"/>
    <xf numFmtId="0" fontId="0" fillId="10" borderId="22" xfId="0" applyFill="1" applyBorder="1"/>
    <xf numFmtId="0" fontId="0" fillId="10" borderId="0" xfId="0" applyFill="1" applyBorder="1"/>
    <xf numFmtId="0" fontId="0" fillId="10" borderId="0" xfId="0" applyFill="1" applyBorder="1" applyAlignment="1">
      <alignment horizontal="left"/>
    </xf>
    <xf numFmtId="0" fontId="0" fillId="10" borderId="23" xfId="0" applyFill="1" applyBorder="1"/>
    <xf numFmtId="0" fontId="0" fillId="10" borderId="22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10" borderId="25" xfId="0" applyFill="1" applyBorder="1"/>
    <xf numFmtId="0" fontId="0" fillId="10" borderId="25" xfId="0" applyFill="1" applyBorder="1" applyAlignment="1">
      <alignment horizontal="left"/>
    </xf>
    <xf numFmtId="0" fontId="0" fillId="10" borderId="26" xfId="0" applyFill="1" applyBorder="1"/>
    <xf numFmtId="0" fontId="8" fillId="10" borderId="19" xfId="0" applyFont="1" applyFill="1" applyBorder="1"/>
    <xf numFmtId="0" fontId="0" fillId="10" borderId="23" xfId="0" applyFill="1" applyBorder="1" applyAlignment="1">
      <alignment horizontal="left"/>
    </xf>
    <xf numFmtId="169" fontId="20" fillId="10" borderId="15" xfId="8" applyNumberFormat="1" applyFont="1" applyFill="1" applyBorder="1" applyAlignment="1">
      <alignment horizontal="center" vertical="center"/>
    </xf>
    <xf numFmtId="166" fontId="20" fillId="10" borderId="2" xfId="4" applyFont="1" applyFill="1" applyBorder="1"/>
    <xf numFmtId="0" fontId="9" fillId="10" borderId="16" xfId="5" applyFont="1" applyFill="1" applyBorder="1" applyAlignment="1">
      <alignment horizontal="left" vertical="center" wrapText="1"/>
    </xf>
    <xf numFmtId="0" fontId="9" fillId="10" borderId="16" xfId="5" applyFont="1" applyFill="1" applyBorder="1" applyAlignment="1">
      <alignment horizontal="left" vertical="center"/>
    </xf>
    <xf numFmtId="170" fontId="20" fillId="10" borderId="15" xfId="8" applyNumberFormat="1" applyFont="1" applyFill="1" applyBorder="1" applyAlignment="1">
      <alignment horizontal="center" vertical="center"/>
    </xf>
    <xf numFmtId="0" fontId="0" fillId="10" borderId="24" xfId="0" applyFill="1" applyBorder="1"/>
    <xf numFmtId="169" fontId="20" fillId="10" borderId="17" xfId="8" applyNumberFormat="1" applyFont="1" applyFill="1" applyBorder="1" applyAlignment="1">
      <alignment horizontal="center" vertical="center"/>
    </xf>
    <xf numFmtId="166" fontId="20" fillId="10" borderId="6" xfId="4" applyFont="1" applyFill="1" applyBorder="1"/>
    <xf numFmtId="0" fontId="9" fillId="10" borderId="18" xfId="5" applyFont="1" applyFill="1" applyBorder="1" applyAlignment="1">
      <alignment horizontal="left" vertical="center" wrapText="1"/>
    </xf>
    <xf numFmtId="0" fontId="8" fillId="10" borderId="0" xfId="0" applyFont="1" applyFill="1" applyBorder="1"/>
    <xf numFmtId="0" fontId="0" fillId="10" borderId="2" xfId="0" applyFill="1" applyBorder="1"/>
    <xf numFmtId="166" fontId="0" fillId="10" borderId="2" xfId="4" applyFont="1" applyFill="1" applyBorder="1"/>
    <xf numFmtId="0" fontId="19" fillId="0" borderId="0" xfId="0" applyFont="1" applyAlignment="1">
      <alignment horizontal="left"/>
    </xf>
    <xf numFmtId="0" fontId="12" fillId="0" borderId="0" xfId="0" applyFont="1"/>
    <xf numFmtId="166" fontId="12" fillId="0" borderId="0" xfId="0" applyNumberFormat="1" applyFont="1"/>
    <xf numFmtId="0" fontId="0" fillId="0" borderId="0" xfId="0" applyFill="1"/>
    <xf numFmtId="166" fontId="0" fillId="0" borderId="0" xfId="0" applyNumberFormat="1" applyFill="1"/>
    <xf numFmtId="166" fontId="0" fillId="0" borderId="29" xfId="0" applyNumberFormat="1" applyBorder="1"/>
    <xf numFmtId="0" fontId="0" fillId="0" borderId="31" xfId="0" applyBorder="1"/>
    <xf numFmtId="166" fontId="0" fillId="11" borderId="31" xfId="0" applyNumberFormat="1" applyFill="1" applyBorder="1"/>
    <xf numFmtId="166" fontId="0" fillId="11" borderId="30" xfId="0" applyNumberFormat="1" applyFill="1" applyBorder="1"/>
    <xf numFmtId="166" fontId="8" fillId="0" borderId="0" xfId="4" applyFont="1" applyFill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38" fillId="5" borderId="34" xfId="0" applyFont="1" applyFill="1" applyBorder="1" applyAlignment="1">
      <alignment horizontal="center"/>
    </xf>
    <xf numFmtId="0" fontId="38" fillId="5" borderId="36" xfId="0" applyFont="1" applyFill="1" applyBorder="1" applyAlignment="1">
      <alignment horizontal="center"/>
    </xf>
    <xf numFmtId="0" fontId="38" fillId="5" borderId="35" xfId="0" applyFont="1" applyFill="1" applyBorder="1" applyAlignment="1">
      <alignment horizontal="center"/>
    </xf>
    <xf numFmtId="0" fontId="12" fillId="5" borderId="32" xfId="0" applyFont="1" applyFill="1" applyBorder="1" applyAlignment="1">
      <alignment horizontal="center"/>
    </xf>
    <xf numFmtId="0" fontId="32" fillId="5" borderId="7" xfId="0" applyFont="1" applyFill="1" applyBorder="1" applyAlignment="1">
      <alignment horizontal="left" wrapText="1"/>
    </xf>
    <xf numFmtId="166" fontId="12" fillId="5" borderId="33" xfId="0" applyNumberFormat="1" applyFont="1" applyFill="1" applyBorder="1"/>
    <xf numFmtId="0" fontId="12" fillId="5" borderId="15" xfId="0" applyFont="1" applyFill="1" applyBorder="1" applyAlignment="1">
      <alignment horizontal="center"/>
    </xf>
    <xf numFmtId="0" fontId="32" fillId="5" borderId="2" xfId="0" applyFont="1" applyFill="1" applyBorder="1" applyAlignment="1">
      <alignment horizontal="left" wrapText="1"/>
    </xf>
    <xf numFmtId="166" fontId="12" fillId="5" borderId="16" xfId="0" applyNumberFormat="1" applyFont="1" applyFill="1" applyBorder="1"/>
    <xf numFmtId="0" fontId="12" fillId="5" borderId="17" xfId="0" applyFont="1" applyFill="1" applyBorder="1" applyAlignment="1">
      <alignment horizontal="center"/>
    </xf>
    <xf numFmtId="0" fontId="32" fillId="5" borderId="6" xfId="0" applyFont="1" applyFill="1" applyBorder="1" applyAlignment="1">
      <alignment horizontal="left" wrapText="1"/>
    </xf>
    <xf numFmtId="166" fontId="12" fillId="5" borderId="18" xfId="0" applyNumberFormat="1" applyFont="1" applyFill="1" applyBorder="1"/>
    <xf numFmtId="166" fontId="12" fillId="5" borderId="32" xfId="0" applyNumberFormat="1" applyFont="1" applyFill="1" applyBorder="1"/>
    <xf numFmtId="166" fontId="12" fillId="5" borderId="7" xfId="0" applyNumberFormat="1" applyFont="1" applyFill="1" applyBorder="1"/>
    <xf numFmtId="166" fontId="12" fillId="5" borderId="15" xfId="0" applyNumberFormat="1" applyFont="1" applyFill="1" applyBorder="1"/>
    <xf numFmtId="166" fontId="12" fillId="5" borderId="2" xfId="0" applyNumberFormat="1" applyFont="1" applyFill="1" applyBorder="1"/>
    <xf numFmtId="166" fontId="12" fillId="5" borderId="17" xfId="0" applyNumberFormat="1" applyFont="1" applyFill="1" applyBorder="1"/>
    <xf numFmtId="166" fontId="12" fillId="5" borderId="6" xfId="0" applyNumberFormat="1" applyFont="1" applyFill="1" applyBorder="1"/>
    <xf numFmtId="0" fontId="12" fillId="5" borderId="12" xfId="0" applyFont="1" applyFill="1" applyBorder="1" applyAlignment="1">
      <alignment horizontal="center"/>
    </xf>
    <xf numFmtId="0" fontId="32" fillId="5" borderId="13" xfId="0" applyFont="1" applyFill="1" applyBorder="1" applyAlignment="1">
      <alignment horizontal="left" wrapText="1"/>
    </xf>
    <xf numFmtId="166" fontId="12" fillId="5" borderId="14" xfId="0" applyNumberFormat="1" applyFont="1" applyFill="1" applyBorder="1"/>
    <xf numFmtId="166" fontId="12" fillId="5" borderId="12" xfId="0" applyNumberFormat="1" applyFont="1" applyFill="1" applyBorder="1"/>
    <xf numFmtId="166" fontId="12" fillId="5" borderId="13" xfId="0" applyNumberFormat="1" applyFont="1" applyFill="1" applyBorder="1"/>
    <xf numFmtId="0" fontId="12" fillId="0" borderId="0" xfId="0" applyFont="1" applyFill="1" applyBorder="1" applyAlignment="1">
      <alignment horizontal="right" vertical="center"/>
    </xf>
    <xf numFmtId="166" fontId="12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32" fillId="0" borderId="0" xfId="0" applyFont="1" applyAlignment="1">
      <alignment horizontal="right" vertical="center"/>
    </xf>
    <xf numFmtId="166" fontId="12" fillId="0" borderId="0" xfId="0" applyNumberFormat="1" applyFont="1" applyAlignment="1">
      <alignment vertical="center"/>
    </xf>
    <xf numFmtId="0" fontId="12" fillId="0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12" fillId="5" borderId="34" xfId="0" applyFont="1" applyFill="1" applyBorder="1" applyAlignment="1">
      <alignment horizontal="center"/>
    </xf>
    <xf numFmtId="0" fontId="32" fillId="5" borderId="35" xfId="0" applyFont="1" applyFill="1" applyBorder="1" applyAlignment="1">
      <alignment horizontal="left" wrapText="1"/>
    </xf>
    <xf numFmtId="166" fontId="12" fillId="5" borderId="36" xfId="0" applyNumberFormat="1" applyFont="1" applyFill="1" applyBorder="1"/>
    <xf numFmtId="166" fontId="12" fillId="5" borderId="34" xfId="0" applyNumberFormat="1" applyFont="1" applyFill="1" applyBorder="1"/>
    <xf numFmtId="166" fontId="12" fillId="5" borderId="35" xfId="0" applyNumberFormat="1" applyFont="1" applyFill="1" applyBorder="1"/>
    <xf numFmtId="166" fontId="29" fillId="5" borderId="36" xfId="0" applyNumberFormat="1" applyFont="1" applyFill="1" applyBorder="1" applyAlignment="1">
      <alignment vertical="center"/>
    </xf>
    <xf numFmtId="0" fontId="29" fillId="0" borderId="0" xfId="0" applyFont="1" applyAlignment="1">
      <alignment vertical="center"/>
    </xf>
    <xf numFmtId="166" fontId="29" fillId="5" borderId="34" xfId="0" applyNumberFormat="1" applyFont="1" applyFill="1" applyBorder="1" applyAlignment="1">
      <alignment vertical="center"/>
    </xf>
    <xf numFmtId="166" fontId="29" fillId="5" borderId="35" xfId="0" applyNumberFormat="1" applyFont="1" applyFill="1" applyBorder="1" applyAlignment="1">
      <alignment vertical="center"/>
    </xf>
    <xf numFmtId="0" fontId="39" fillId="0" borderId="0" xfId="0" applyFont="1"/>
    <xf numFmtId="166" fontId="39" fillId="0" borderId="0" xfId="0" applyNumberFormat="1" applyFont="1" applyFill="1" applyBorder="1" applyAlignment="1">
      <alignment vertical="center"/>
    </xf>
    <xf numFmtId="0" fontId="39" fillId="0" borderId="0" xfId="0" applyFont="1" applyFill="1"/>
    <xf numFmtId="166" fontId="39" fillId="0" borderId="0" xfId="0" applyNumberFormat="1" applyFont="1" applyFill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10" borderId="2" xfId="0" applyFill="1" applyBorder="1" applyAlignment="1">
      <alignment horizontal="left"/>
    </xf>
    <xf numFmtId="169" fontId="20" fillId="10" borderId="2" xfId="8" applyNumberFormat="1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166" fontId="0" fillId="10" borderId="2" xfId="0" applyNumberFormat="1" applyFill="1" applyBorder="1" applyAlignment="1">
      <alignment horizontal="left"/>
    </xf>
    <xf numFmtId="166" fontId="0" fillId="10" borderId="0" xfId="0" applyNumberFormat="1" applyFill="1" applyBorder="1"/>
    <xf numFmtId="169" fontId="20" fillId="10" borderId="2" xfId="0" applyNumberFormat="1" applyFont="1" applyFill="1" applyBorder="1" applyAlignment="1">
      <alignment horizontal="center" vertical="center"/>
    </xf>
    <xf numFmtId="169" fontId="20" fillId="12" borderId="2" xfId="0" applyNumberFormat="1" applyFont="1" applyFill="1" applyBorder="1" applyAlignment="1">
      <alignment horizontal="center" vertical="center"/>
    </xf>
    <xf numFmtId="166" fontId="0" fillId="12" borderId="2" xfId="0" applyNumberFormat="1" applyFill="1" applyBorder="1" applyAlignment="1">
      <alignment horizontal="left"/>
    </xf>
    <xf numFmtId="166" fontId="0" fillId="12" borderId="2" xfId="4" applyFont="1" applyFill="1" applyBorder="1" applyAlignment="1">
      <alignment horizontal="left"/>
    </xf>
    <xf numFmtId="166" fontId="0" fillId="12" borderId="2" xfId="4" applyFont="1" applyFill="1" applyBorder="1"/>
    <xf numFmtId="169" fontId="20" fillId="12" borderId="2" xfId="8" applyNumberFormat="1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/>
    </xf>
    <xf numFmtId="166" fontId="0" fillId="10" borderId="2" xfId="0" applyNumberFormat="1" applyFill="1" applyBorder="1"/>
    <xf numFmtId="166" fontId="0" fillId="12" borderId="2" xfId="0" applyNumberFormat="1" applyFill="1" applyBorder="1"/>
    <xf numFmtId="169" fontId="20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4" applyFont="1" applyBorder="1"/>
    <xf numFmtId="0" fontId="0" fillId="0" borderId="0" xfId="0" applyFill="1" applyBorder="1"/>
    <xf numFmtId="166" fontId="0" fillId="0" borderId="0" xfId="4" applyFont="1" applyFill="1" applyBorder="1"/>
    <xf numFmtId="166" fontId="20" fillId="10" borderId="2" xfId="4" applyFont="1" applyFill="1" applyBorder="1" applyAlignment="1">
      <alignment horizontal="center" vertical="center"/>
    </xf>
    <xf numFmtId="166" fontId="20" fillId="0" borderId="0" xfId="4" applyFont="1" applyFill="1" applyBorder="1" applyAlignment="1">
      <alignment horizontal="center" vertical="center"/>
    </xf>
    <xf numFmtId="166" fontId="20" fillId="12" borderId="2" xfId="4" applyFont="1" applyFill="1" applyBorder="1" applyAlignment="1">
      <alignment horizontal="center" vertical="center"/>
    </xf>
    <xf numFmtId="0" fontId="8" fillId="0" borderId="1" xfId="5" applyFont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/>
    </xf>
    <xf numFmtId="166" fontId="12" fillId="0" borderId="0" xfId="0" applyNumberFormat="1" applyFont="1" applyFill="1"/>
    <xf numFmtId="166" fontId="29" fillId="0" borderId="0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40" fillId="0" borderId="0" xfId="0" applyFont="1" applyFill="1"/>
    <xf numFmtId="166" fontId="40" fillId="0" borderId="0" xfId="0" applyNumberFormat="1" applyFont="1" applyFill="1"/>
    <xf numFmtId="166" fontId="12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6" fontId="39" fillId="0" borderId="0" xfId="0" applyNumberFormat="1" applyFont="1" applyFill="1" applyBorder="1"/>
    <xf numFmtId="0" fontId="39" fillId="0" borderId="0" xfId="0" applyFont="1" applyFill="1" applyBorder="1"/>
    <xf numFmtId="0" fontId="3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8" fillId="13" borderId="28" xfId="0" applyFont="1" applyFill="1" applyBorder="1" applyAlignment="1">
      <alignment horizontal="center"/>
    </xf>
    <xf numFmtId="166" fontId="12" fillId="13" borderId="38" xfId="0" applyNumberFormat="1" applyFont="1" applyFill="1" applyBorder="1"/>
    <xf numFmtId="166" fontId="12" fillId="13" borderId="39" xfId="0" applyNumberFormat="1" applyFont="1" applyFill="1" applyBorder="1"/>
    <xf numFmtId="166" fontId="12" fillId="13" borderId="40" xfId="0" applyNumberFormat="1" applyFont="1" applyFill="1" applyBorder="1"/>
    <xf numFmtId="166" fontId="12" fillId="13" borderId="27" xfId="0" applyNumberFormat="1" applyFont="1" applyFill="1" applyBorder="1"/>
    <xf numFmtId="166" fontId="29" fillId="13" borderId="36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12" fillId="0" borderId="0" xfId="0" applyFont="1" applyBorder="1"/>
    <xf numFmtId="0" fontId="12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166" fontId="12" fillId="0" borderId="0" xfId="0" applyNumberFormat="1" applyFont="1" applyBorder="1" applyAlignment="1">
      <alignment vertical="center"/>
    </xf>
    <xf numFmtId="0" fontId="12" fillId="0" borderId="0" xfId="0" applyFont="1" applyFill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 vertical="center"/>
    </xf>
    <xf numFmtId="166" fontId="12" fillId="0" borderId="0" xfId="0" applyNumberFormat="1" applyFont="1" applyBorder="1"/>
    <xf numFmtId="0" fontId="29" fillId="0" borderId="0" xfId="0" applyFont="1" applyBorder="1" applyAlignment="1">
      <alignment vertical="center"/>
    </xf>
    <xf numFmtId="166" fontId="12" fillId="0" borderId="2" xfId="6" applyFont="1" applyBorder="1" applyAlignment="1">
      <alignment horizontal="right" vertical="center"/>
    </xf>
    <xf numFmtId="0" fontId="8" fillId="0" borderId="0" xfId="0" applyFont="1" applyBorder="1"/>
    <xf numFmtId="0" fontId="30" fillId="0" borderId="0" xfId="0" applyFont="1"/>
    <xf numFmtId="0" fontId="38" fillId="14" borderId="34" xfId="0" applyFont="1" applyFill="1" applyBorder="1" applyAlignment="1">
      <alignment horizontal="center"/>
    </xf>
    <xf numFmtId="0" fontId="38" fillId="14" borderId="35" xfId="0" applyFont="1" applyFill="1" applyBorder="1" applyAlignment="1">
      <alignment horizontal="center"/>
    </xf>
    <xf numFmtId="0" fontId="38" fillId="14" borderId="36" xfId="0" applyFont="1" applyFill="1" applyBorder="1" applyAlignment="1">
      <alignment horizontal="center"/>
    </xf>
    <xf numFmtId="166" fontId="12" fillId="14" borderId="33" xfId="0" applyNumberFormat="1" applyFont="1" applyFill="1" applyBorder="1"/>
    <xf numFmtId="166" fontId="12" fillId="14" borderId="32" xfId="0" applyNumberFormat="1" applyFont="1" applyFill="1" applyBorder="1"/>
    <xf numFmtId="166" fontId="29" fillId="14" borderId="36" xfId="0" applyNumberFormat="1" applyFont="1" applyFill="1" applyBorder="1" applyAlignment="1">
      <alignment vertical="center"/>
    </xf>
    <xf numFmtId="166" fontId="29" fillId="14" borderId="35" xfId="0" applyNumberFormat="1" applyFont="1" applyFill="1" applyBorder="1" applyAlignment="1">
      <alignment vertical="center"/>
    </xf>
    <xf numFmtId="0" fontId="12" fillId="0" borderId="1" xfId="5" applyFont="1" applyBorder="1" applyAlignment="1">
      <alignment horizontal="right" vertical="center"/>
    </xf>
    <xf numFmtId="0" fontId="41" fillId="0" borderId="0" xfId="0" applyFont="1"/>
    <xf numFmtId="4" fontId="0" fillId="0" borderId="0" xfId="0" applyNumberFormat="1"/>
    <xf numFmtId="0" fontId="8" fillId="0" borderId="2" xfId="0" applyFont="1" applyBorder="1" applyAlignment="1"/>
    <xf numFmtId="0" fontId="12" fillId="0" borderId="2" xfId="0" applyFont="1" applyBorder="1"/>
    <xf numFmtId="4" fontId="0" fillId="0" borderId="2" xfId="0" applyNumberFormat="1" applyBorder="1"/>
    <xf numFmtId="0" fontId="9" fillId="0" borderId="2" xfId="0" applyFont="1" applyBorder="1"/>
    <xf numFmtId="0" fontId="0" fillId="0" borderId="0" xfId="0" applyAlignme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1" fillId="14" borderId="0" xfId="0" applyFont="1" applyFill="1" applyAlignment="1">
      <alignment vertical="center"/>
    </xf>
    <xf numFmtId="0" fontId="30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12" fillId="14" borderId="0" xfId="0" applyFont="1" applyFill="1" applyAlignment="1">
      <alignment vertical="center"/>
    </xf>
    <xf numFmtId="0" fontId="0" fillId="0" borderId="2" xfId="0" applyBorder="1"/>
    <xf numFmtId="0" fontId="8" fillId="0" borderId="2" xfId="0" applyFont="1" applyBorder="1"/>
    <xf numFmtId="0" fontId="0" fillId="0" borderId="0" xfId="0"/>
    <xf numFmtId="167" fontId="12" fillId="0" borderId="0" xfId="5" applyNumberFormat="1" applyFont="1" applyAlignment="1">
      <alignment vertical="center"/>
    </xf>
    <xf numFmtId="4" fontId="20" fillId="0" borderId="2" xfId="8" applyNumberFormat="1" applyFont="1" applyFill="1" applyBorder="1" applyAlignment="1">
      <alignment horizontal="right" vertical="center" wrapText="1"/>
    </xf>
    <xf numFmtId="1" fontId="8" fillId="0" borderId="2" xfId="5" applyNumberFormat="1" applyFill="1" applyBorder="1" applyAlignment="1">
      <alignment horizontal="right" vertical="center"/>
    </xf>
    <xf numFmtId="166" fontId="20" fillId="5" borderId="2" xfId="97" applyFont="1" applyFill="1" applyBorder="1" applyAlignment="1">
      <alignment horizontal="right" vertical="center"/>
    </xf>
    <xf numFmtId="167" fontId="17" fillId="9" borderId="2" xfId="9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2" xfId="0" applyNumberFormat="1" applyBorder="1" applyAlignment="1">
      <alignment horizontal="center"/>
    </xf>
    <xf numFmtId="0" fontId="42" fillId="14" borderId="0" xfId="0" applyFont="1" applyFill="1" applyAlignment="1"/>
    <xf numFmtId="0" fontId="8" fillId="0" borderId="0" xfId="5" applyAlignment="1">
      <alignment horizontal="center" vertical="center"/>
    </xf>
    <xf numFmtId="0" fontId="8" fillId="0" borderId="0" xfId="5" applyAlignment="1">
      <alignment vertical="center"/>
    </xf>
    <xf numFmtId="0" fontId="10" fillId="0" borderId="0" xfId="5" applyFont="1" applyFill="1" applyAlignment="1">
      <alignment horizontal="right" vertical="center"/>
    </xf>
    <xf numFmtId="0" fontId="15" fillId="0" borderId="0" xfId="5" applyFont="1" applyFill="1" applyAlignment="1">
      <alignment horizontal="right" vertical="center"/>
    </xf>
    <xf numFmtId="0" fontId="10" fillId="0" borderId="0" xfId="5" applyFont="1" applyFill="1" applyAlignment="1">
      <alignment vertical="center"/>
    </xf>
    <xf numFmtId="0" fontId="11" fillId="0" borderId="0" xfId="5" applyFont="1" applyFill="1" applyAlignment="1">
      <alignment vertical="center"/>
    </xf>
    <xf numFmtId="0" fontId="11" fillId="0" borderId="0" xfId="5" applyFont="1" applyFill="1" applyAlignment="1">
      <alignment horizontal="right" vertical="center"/>
    </xf>
    <xf numFmtId="0" fontId="12" fillId="0" borderId="0" xfId="5" applyFont="1" applyAlignment="1">
      <alignment vertical="center"/>
    </xf>
    <xf numFmtId="0" fontId="8" fillId="0" borderId="0" xfId="5" applyBorder="1" applyAlignment="1">
      <alignment vertical="center"/>
    </xf>
    <xf numFmtId="0" fontId="12" fillId="0" borderId="1" xfId="5" applyFont="1" applyBorder="1" applyAlignment="1">
      <alignment vertical="center"/>
    </xf>
    <xf numFmtId="0" fontId="12" fillId="0" borderId="0" xfId="5" applyFont="1" applyAlignment="1">
      <alignment horizontal="center" vertical="center"/>
    </xf>
    <xf numFmtId="0" fontId="8" fillId="0" borderId="0" xfId="5" applyFont="1"/>
    <xf numFmtId="169" fontId="12" fillId="2" borderId="2" xfId="5" applyNumberFormat="1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left" vertical="center"/>
    </xf>
    <xf numFmtId="0" fontId="8" fillId="0" borderId="2" xfId="5" applyFont="1" applyBorder="1" applyAlignment="1">
      <alignment horizontal="left" vertical="center"/>
    </xf>
    <xf numFmtId="170" fontId="21" fillId="0" borderId="2" xfId="8" applyNumberFormat="1" applyFont="1" applyFill="1" applyBorder="1" applyAlignment="1">
      <alignment horizontal="center" vertical="center"/>
    </xf>
    <xf numFmtId="169" fontId="22" fillId="0" borderId="2" xfId="8" applyNumberFormat="1" applyFont="1" applyFill="1" applyBorder="1" applyAlignment="1">
      <alignment horizontal="center" vertical="center"/>
    </xf>
    <xf numFmtId="169" fontId="8" fillId="0" borderId="2" xfId="5" applyNumberFormat="1" applyBorder="1" applyAlignment="1">
      <alignment horizontal="center" vertical="center"/>
    </xf>
    <xf numFmtId="0" fontId="8" fillId="0" borderId="2" xfId="5" applyBorder="1" applyAlignment="1">
      <alignment horizontal="left" vertical="center"/>
    </xf>
    <xf numFmtId="0" fontId="8" fillId="0" borderId="2" xfId="5" applyBorder="1" applyAlignment="1">
      <alignment horizontal="left" vertical="center" wrapText="1"/>
    </xf>
    <xf numFmtId="0" fontId="8" fillId="0" borderId="0" xfId="5" applyAlignment="1">
      <alignment horizontal="left" vertical="center"/>
    </xf>
    <xf numFmtId="0" fontId="9" fillId="0" borderId="2" xfId="5" applyFont="1" applyFill="1" applyBorder="1" applyAlignment="1">
      <alignment horizontal="left" vertical="center"/>
    </xf>
    <xf numFmtId="0" fontId="8" fillId="0" borderId="0" xfId="5" applyAlignment="1">
      <alignment vertical="center" wrapText="1"/>
    </xf>
    <xf numFmtId="0" fontId="11" fillId="0" borderId="0" xfId="5" applyFont="1" applyFill="1" applyAlignment="1">
      <alignment vertical="center" wrapText="1"/>
    </xf>
    <xf numFmtId="0" fontId="8" fillId="0" borderId="2" xfId="5" applyBorder="1" applyAlignment="1">
      <alignment vertical="center" wrapText="1"/>
    </xf>
    <xf numFmtId="0" fontId="12" fillId="2" borderId="2" xfId="5" applyFont="1" applyFill="1" applyBorder="1" applyAlignment="1">
      <alignment horizontal="right" vertical="center" wrapText="1"/>
    </xf>
    <xf numFmtId="0" fontId="8" fillId="0" borderId="2" xfId="5" applyFill="1" applyBorder="1" applyAlignment="1">
      <alignment horizontal="left" vertical="center"/>
    </xf>
    <xf numFmtId="0" fontId="8" fillId="0" borderId="0" xfId="5" applyFill="1" applyAlignment="1">
      <alignment vertical="center"/>
    </xf>
    <xf numFmtId="0" fontId="8" fillId="5" borderId="0" xfId="5" applyFill="1" applyAlignment="1">
      <alignment vertical="center"/>
    </xf>
    <xf numFmtId="1" fontId="8" fillId="5" borderId="2" xfId="5" applyNumberFormat="1" applyFill="1" applyBorder="1" applyAlignment="1">
      <alignment horizontal="right" vertical="center"/>
    </xf>
    <xf numFmtId="0" fontId="8" fillId="6" borderId="0" xfId="5" applyFill="1" applyAlignment="1">
      <alignment vertical="center"/>
    </xf>
    <xf numFmtId="0" fontId="8" fillId="7" borderId="0" xfId="5" applyFill="1" applyAlignment="1">
      <alignment vertical="center"/>
    </xf>
    <xf numFmtId="1" fontId="8" fillId="7" borderId="2" xfId="5" applyNumberFormat="1" applyFill="1" applyBorder="1" applyAlignment="1">
      <alignment horizontal="right" vertical="center"/>
    </xf>
    <xf numFmtId="0" fontId="8" fillId="8" borderId="0" xfId="5" applyFill="1" applyAlignment="1">
      <alignment vertical="center"/>
    </xf>
    <xf numFmtId="1" fontId="8" fillId="8" borderId="2" xfId="5" applyNumberFormat="1" applyFill="1" applyBorder="1" applyAlignment="1">
      <alignment horizontal="right" vertical="center"/>
    </xf>
    <xf numFmtId="0" fontId="8" fillId="0" borderId="0" xfId="5" applyFill="1" applyAlignment="1">
      <alignment vertical="center" wrapText="1"/>
    </xf>
    <xf numFmtId="0" fontId="12" fillId="0" borderId="0" xfId="5" applyFont="1" applyFill="1" applyAlignment="1">
      <alignment vertical="center" wrapText="1"/>
    </xf>
    <xf numFmtId="0" fontId="12" fillId="0" borderId="0" xfId="5" applyFont="1" applyFill="1" applyAlignment="1">
      <alignment vertical="center"/>
    </xf>
    <xf numFmtId="0" fontId="12" fillId="0" borderId="1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vertical="center"/>
    </xf>
    <xf numFmtId="0" fontId="8" fillId="0" borderId="0" xfId="5" applyAlignment="1">
      <alignment horizontal="left" vertical="center" wrapText="1"/>
    </xf>
    <xf numFmtId="0" fontId="8" fillId="0" borderId="0" xfId="5" applyFill="1" applyAlignment="1">
      <alignment horizontal="left" vertical="center"/>
    </xf>
    <xf numFmtId="0" fontId="17" fillId="9" borderId="2" xfId="5" applyFont="1" applyFill="1" applyBorder="1" applyAlignment="1">
      <alignment horizontal="center" vertical="center"/>
    </xf>
    <xf numFmtId="0" fontId="17" fillId="9" borderId="2" xfId="5" applyFont="1" applyFill="1" applyBorder="1" applyAlignment="1">
      <alignment horizontal="right" vertical="center" wrapText="1"/>
    </xf>
    <xf numFmtId="0" fontId="12" fillId="0" borderId="1" xfId="5" applyFont="1" applyBorder="1" applyAlignment="1">
      <alignment horizontal="right" vertical="center"/>
    </xf>
    <xf numFmtId="166" fontId="8" fillId="0" borderId="0" xfId="0" applyNumberFormat="1" applyFont="1"/>
    <xf numFmtId="0" fontId="0" fillId="0" borderId="0" xfId="0"/>
    <xf numFmtId="0" fontId="8" fillId="0" borderId="0" xfId="5" applyFont="1" applyFill="1"/>
    <xf numFmtId="169" fontId="21" fillId="0" borderId="2" xfId="8" applyNumberFormat="1" applyFont="1" applyFill="1" applyBorder="1" applyAlignment="1">
      <alignment horizontal="center" vertical="center"/>
    </xf>
    <xf numFmtId="4" fontId="20" fillId="7" borderId="2" xfId="8" applyNumberFormat="1" applyFont="1" applyFill="1" applyBorder="1" applyAlignment="1">
      <alignment horizontal="right" vertical="center" wrapText="1"/>
    </xf>
    <xf numFmtId="4" fontId="20" fillId="8" borderId="2" xfId="8" applyNumberFormat="1" applyFont="1" applyFill="1" applyBorder="1" applyAlignment="1">
      <alignment horizontal="right" vertical="center" wrapText="1"/>
    </xf>
    <xf numFmtId="4" fontId="28" fillId="8" borderId="2" xfId="8" applyNumberFormat="1" applyFont="1" applyFill="1" applyBorder="1" applyAlignment="1">
      <alignment horizontal="right" vertical="center" wrapText="1"/>
    </xf>
    <xf numFmtId="0" fontId="0" fillId="0" borderId="0" xfId="0"/>
    <xf numFmtId="0" fontId="8" fillId="0" borderId="2" xfId="5" applyFont="1" applyFill="1" applyBorder="1" applyAlignment="1">
      <alignment horizontal="left" vertical="center"/>
    </xf>
    <xf numFmtId="166" fontId="0" fillId="0" borderId="0" xfId="0" applyNumberFormat="1"/>
    <xf numFmtId="0" fontId="0" fillId="0" borderId="0" xfId="0" applyAlignment="1">
      <alignment horizontal="center"/>
    </xf>
    <xf numFmtId="4" fontId="20" fillId="5" borderId="2" xfId="8" applyNumberFormat="1" applyFont="1" applyFill="1" applyBorder="1" applyAlignment="1">
      <alignment horizontal="right" vertical="center" wrapText="1"/>
    </xf>
    <xf numFmtId="4" fontId="12" fillId="14" borderId="2" xfId="0" applyNumberFormat="1" applyFont="1" applyFill="1" applyBorder="1" applyAlignment="1">
      <alignment horizontal="center" vertical="center"/>
    </xf>
    <xf numFmtId="166" fontId="8" fillId="0" borderId="0" xfId="0" applyNumberFormat="1" applyFont="1" applyAlignment="1">
      <alignment horizontal="right"/>
    </xf>
    <xf numFmtId="0" fontId="12" fillId="14" borderId="2" xfId="0" applyFont="1" applyFill="1" applyBorder="1" applyAlignment="1">
      <alignment horizontal="center" vertical="center"/>
    </xf>
    <xf numFmtId="0" fontId="42" fillId="14" borderId="0" xfId="0" applyFont="1" applyFill="1" applyAlignment="1">
      <alignment horizontal="center"/>
    </xf>
    <xf numFmtId="0" fontId="12" fillId="15" borderId="1" xfId="5" applyFont="1" applyFill="1" applyBorder="1" applyAlignment="1">
      <alignment horizontal="right" vertical="center"/>
    </xf>
    <xf numFmtId="4" fontId="20" fillId="12" borderId="2" xfId="8" applyNumberFormat="1" applyFont="1" applyFill="1" applyBorder="1" applyAlignment="1">
      <alignment horizontal="right" vertical="center" wrapText="1"/>
    </xf>
    <xf numFmtId="1" fontId="8" fillId="12" borderId="2" xfId="5" applyNumberFormat="1" applyFill="1" applyBorder="1" applyAlignment="1">
      <alignment horizontal="right" vertical="center"/>
    </xf>
    <xf numFmtId="166" fontId="20" fillId="12" borderId="2" xfId="6" applyNumberFormat="1" applyFont="1" applyFill="1" applyBorder="1" applyAlignment="1">
      <alignment horizontal="right" vertical="center"/>
    </xf>
    <xf numFmtId="166" fontId="20" fillId="12" borderId="2" xfId="6" applyFont="1" applyFill="1" applyBorder="1" applyAlignment="1">
      <alignment horizontal="right" vertical="center"/>
    </xf>
    <xf numFmtId="166" fontId="20" fillId="12" borderId="2" xfId="97" applyFont="1" applyFill="1" applyBorder="1" applyAlignment="1">
      <alignment horizontal="right" vertical="center"/>
    </xf>
    <xf numFmtId="166" fontId="28" fillId="12" borderId="2" xfId="97" applyFont="1" applyFill="1" applyBorder="1" applyAlignment="1">
      <alignment horizontal="right" vertical="center"/>
    </xf>
    <xf numFmtId="0" fontId="8" fillId="0" borderId="0" xfId="0" applyFont="1"/>
    <xf numFmtId="4" fontId="12" fillId="11" borderId="2" xfId="0" applyNumberFormat="1" applyFont="1" applyFill="1" applyBorder="1"/>
    <xf numFmtId="4" fontId="12" fillId="11" borderId="0" xfId="0" applyNumberFormat="1" applyFont="1" applyFill="1"/>
    <xf numFmtId="4" fontId="12" fillId="0" borderId="0" xfId="0" applyNumberFormat="1" applyFont="1" applyFill="1"/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/>
    </xf>
    <xf numFmtId="4" fontId="12" fillId="16" borderId="0" xfId="0" applyNumberFormat="1" applyFont="1" applyFill="1"/>
    <xf numFmtId="0" fontId="8" fillId="0" borderId="1" xfId="5" applyFont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22" fillId="0" borderId="2" xfId="174" applyFont="1" applyBorder="1" applyAlignment="1">
      <alignment horizontal="center" vertical="center"/>
    </xf>
    <xf numFmtId="0" fontId="22" fillId="0" borderId="2" xfId="174" applyFont="1" applyBorder="1" applyAlignment="1">
      <alignment horizontal="justify" vertical="center" wrapText="1"/>
    </xf>
    <xf numFmtId="0" fontId="22" fillId="0" borderId="2" xfId="174" applyFont="1" applyBorder="1" applyAlignment="1">
      <alignment horizontal="center" vertical="center"/>
    </xf>
    <xf numFmtId="0" fontId="22" fillId="0" borderId="2" xfId="174" applyFont="1" applyBorder="1" applyAlignment="1">
      <alignment horizontal="center" vertical="center"/>
    </xf>
    <xf numFmtId="0" fontId="22" fillId="0" borderId="2" xfId="174" applyFont="1" applyBorder="1" applyAlignment="1">
      <alignment horizontal="center" vertical="center"/>
    </xf>
    <xf numFmtId="0" fontId="22" fillId="0" borderId="2" xfId="174" applyFont="1" applyBorder="1" applyAlignment="1">
      <alignment horizontal="center" vertical="center"/>
    </xf>
    <xf numFmtId="0" fontId="22" fillId="0" borderId="2" xfId="174" applyFont="1" applyBorder="1" applyAlignment="1">
      <alignment horizontal="center" vertical="center"/>
    </xf>
    <xf numFmtId="0" fontId="22" fillId="0" borderId="2" xfId="174" applyFont="1" applyBorder="1" applyAlignment="1">
      <alignment horizontal="justify" vertical="center" wrapText="1"/>
    </xf>
    <xf numFmtId="0" fontId="22" fillId="0" borderId="2" xfId="174" applyFont="1" applyBorder="1" applyAlignment="1">
      <alignment horizontal="center" vertical="center"/>
    </xf>
    <xf numFmtId="0" fontId="22" fillId="0" borderId="2" xfId="174" applyFont="1" applyBorder="1" applyAlignment="1">
      <alignment horizontal="center" vertical="center"/>
    </xf>
    <xf numFmtId="0" fontId="22" fillId="0" borderId="2" xfId="174" applyFont="1" applyBorder="1" applyAlignment="1">
      <alignment horizontal="justify" vertical="center" wrapText="1"/>
    </xf>
    <xf numFmtId="0" fontId="22" fillId="0" borderId="2" xfId="174" applyFont="1" applyBorder="1" applyAlignment="1">
      <alignment horizontal="center" vertical="center"/>
    </xf>
    <xf numFmtId="0" fontId="22" fillId="0" borderId="2" xfId="174" applyFont="1" applyBorder="1" applyAlignment="1">
      <alignment horizontal="justify" vertical="center" wrapText="1"/>
    </xf>
    <xf numFmtId="0" fontId="22" fillId="0" borderId="2" xfId="174" applyFont="1" applyBorder="1" applyAlignment="1">
      <alignment horizontal="center" vertical="center"/>
    </xf>
    <xf numFmtId="0" fontId="22" fillId="0" borderId="2" xfId="174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166" fontId="8" fillId="0" borderId="2" xfId="5" applyNumberFormat="1" applyFont="1" applyFill="1" applyBorder="1" applyAlignment="1">
      <alignment horizontal="left" vertical="center"/>
    </xf>
    <xf numFmtId="166" fontId="30" fillId="5" borderId="2" xfId="6" applyNumberFormat="1" applyFont="1" applyFill="1" applyBorder="1" applyAlignment="1">
      <alignment horizontal="right" vertical="center"/>
    </xf>
    <xf numFmtId="166" fontId="30" fillId="12" borderId="2" xfId="6" applyNumberFormat="1" applyFont="1" applyFill="1" applyBorder="1" applyAlignment="1">
      <alignment horizontal="right" vertical="center"/>
    </xf>
    <xf numFmtId="4" fontId="30" fillId="5" borderId="2" xfId="8" applyNumberFormat="1" applyFont="1" applyFill="1" applyBorder="1" applyAlignment="1">
      <alignment horizontal="right" vertical="center" wrapText="1"/>
    </xf>
    <xf numFmtId="4" fontId="30" fillId="12" borderId="2" xfId="8" applyNumberFormat="1" applyFont="1" applyFill="1" applyBorder="1" applyAlignment="1">
      <alignment horizontal="right" vertical="center" wrapText="1"/>
    </xf>
    <xf numFmtId="166" fontId="30" fillId="12" borderId="2" xfId="97" applyFont="1" applyFill="1" applyBorder="1" applyAlignment="1">
      <alignment horizontal="right" vertical="center"/>
    </xf>
    <xf numFmtId="166" fontId="30" fillId="12" borderId="2" xfId="6" applyFont="1" applyFill="1" applyBorder="1" applyAlignment="1">
      <alignment horizontal="right" vertical="center"/>
    </xf>
    <xf numFmtId="166" fontId="30" fillId="5" borderId="2" xfId="97" applyFont="1" applyFill="1" applyBorder="1" applyAlignment="1">
      <alignment horizontal="right" vertical="center"/>
    </xf>
    <xf numFmtId="166" fontId="45" fillId="12" borderId="2" xfId="97" applyFont="1" applyFill="1" applyBorder="1" applyAlignment="1">
      <alignment horizontal="right" vertical="center"/>
    </xf>
    <xf numFmtId="0" fontId="30" fillId="12" borderId="2" xfId="8" applyNumberFormat="1" applyFont="1" applyFill="1" applyBorder="1" applyAlignment="1">
      <alignment horizontal="right" vertical="center" wrapText="1"/>
    </xf>
    <xf numFmtId="1" fontId="12" fillId="5" borderId="2" xfId="5" applyNumberFormat="1" applyFont="1" applyFill="1" applyBorder="1" applyAlignment="1">
      <alignment horizontal="right" vertical="center"/>
    </xf>
    <xf numFmtId="1" fontId="12" fillId="12" borderId="2" xfId="5" applyNumberFormat="1" applyFont="1" applyFill="1" applyBorder="1" applyAlignment="1">
      <alignment horizontal="right" vertical="center"/>
    </xf>
    <xf numFmtId="167" fontId="12" fillId="5" borderId="2" xfId="9" applyFont="1" applyFill="1" applyBorder="1" applyAlignment="1">
      <alignment horizontal="right" vertical="center"/>
    </xf>
    <xf numFmtId="0" fontId="12" fillId="0" borderId="0" xfId="5" applyFont="1" applyFill="1" applyAlignment="1">
      <alignment horizontal="left" vertical="center"/>
    </xf>
    <xf numFmtId="166" fontId="12" fillId="0" borderId="0" xfId="5" applyNumberFormat="1" applyFont="1" applyFill="1" applyAlignment="1">
      <alignment vertical="center"/>
    </xf>
    <xf numFmtId="0" fontId="12" fillId="5" borderId="0" xfId="5" applyFont="1" applyFill="1" applyAlignment="1">
      <alignment vertical="center"/>
    </xf>
    <xf numFmtId="0" fontId="12" fillId="6" borderId="0" xfId="5" applyFont="1" applyFill="1" applyAlignment="1">
      <alignment vertical="center"/>
    </xf>
    <xf numFmtId="0" fontId="12" fillId="15" borderId="1" xfId="5" applyFont="1" applyFill="1" applyBorder="1" applyAlignment="1">
      <alignment horizontal="center" vertical="center"/>
    </xf>
    <xf numFmtId="4" fontId="8" fillId="8" borderId="2" xfId="8" applyNumberFormat="1" applyFont="1" applyFill="1" applyBorder="1" applyAlignment="1">
      <alignment horizontal="right" vertical="center" wrapText="1"/>
    </xf>
    <xf numFmtId="4" fontId="12" fillId="5" borderId="2" xfId="8" applyNumberFormat="1" applyFont="1" applyFill="1" applyBorder="1" applyAlignment="1">
      <alignment horizontal="right" vertical="center" wrapText="1"/>
    </xf>
    <xf numFmtId="4" fontId="12" fillId="12" borderId="2" xfId="8" applyNumberFormat="1" applyFont="1" applyFill="1" applyBorder="1" applyAlignment="1">
      <alignment horizontal="right" vertical="center" wrapText="1"/>
    </xf>
    <xf numFmtId="166" fontId="12" fillId="12" borderId="2" xfId="6" applyFont="1" applyFill="1" applyBorder="1" applyAlignment="1">
      <alignment horizontal="right" vertical="center"/>
    </xf>
    <xf numFmtId="166" fontId="12" fillId="12" borderId="2" xfId="97" applyFont="1" applyFill="1" applyBorder="1" applyAlignment="1">
      <alignment horizontal="right" vertical="center"/>
    </xf>
    <xf numFmtId="166" fontId="12" fillId="5" borderId="2" xfId="6" applyNumberFormat="1" applyFont="1" applyFill="1" applyBorder="1" applyAlignment="1">
      <alignment horizontal="right" vertical="center"/>
    </xf>
    <xf numFmtId="166" fontId="12" fillId="12" borderId="2" xfId="6" applyNumberFormat="1" applyFont="1" applyFill="1" applyBorder="1" applyAlignment="1">
      <alignment horizontal="right" vertical="center"/>
    </xf>
    <xf numFmtId="166" fontId="12" fillId="5" borderId="2" xfId="97" applyFont="1" applyFill="1" applyBorder="1" applyAlignment="1">
      <alignment horizontal="right" vertical="center"/>
    </xf>
    <xf numFmtId="166" fontId="46" fillId="12" borderId="2" xfId="97" applyFont="1" applyFill="1" applyBorder="1" applyAlignment="1">
      <alignment horizontal="right" vertical="center"/>
    </xf>
    <xf numFmtId="0" fontId="8" fillId="0" borderId="0" xfId="5" applyFont="1" applyFill="1" applyAlignment="1">
      <alignment vertical="center"/>
    </xf>
    <xf numFmtId="166" fontId="8" fillId="5" borderId="2" xfId="6" applyNumberFormat="1" applyFont="1" applyFill="1" applyBorder="1" applyAlignment="1">
      <alignment horizontal="right" vertical="center"/>
    </xf>
    <xf numFmtId="166" fontId="8" fillId="12" borderId="2" xfId="6" applyNumberFormat="1" applyFont="1" applyFill="1" applyBorder="1" applyAlignment="1">
      <alignment horizontal="right" vertical="center"/>
    </xf>
    <xf numFmtId="4" fontId="8" fillId="5" borderId="2" xfId="8" applyNumberFormat="1" applyFont="1" applyFill="1" applyBorder="1" applyAlignment="1">
      <alignment horizontal="right" vertical="center" wrapText="1"/>
    </xf>
    <xf numFmtId="4" fontId="8" fillId="12" borderId="2" xfId="8" applyNumberFormat="1" applyFont="1" applyFill="1" applyBorder="1" applyAlignment="1">
      <alignment horizontal="right" vertical="center" wrapText="1"/>
    </xf>
    <xf numFmtId="166" fontId="8" fillId="12" borderId="2" xfId="97" applyFont="1" applyFill="1" applyBorder="1" applyAlignment="1">
      <alignment horizontal="right" vertical="center"/>
    </xf>
    <xf numFmtId="166" fontId="8" fillId="12" borderId="2" xfId="6" applyFont="1" applyFill="1" applyBorder="1" applyAlignment="1">
      <alignment horizontal="right" vertical="center"/>
    </xf>
    <xf numFmtId="166" fontId="8" fillId="5" borderId="2" xfId="97" applyFont="1" applyFill="1" applyBorder="1" applyAlignment="1">
      <alignment horizontal="right" vertical="center"/>
    </xf>
    <xf numFmtId="166" fontId="47" fillId="12" borderId="2" xfId="97" applyFont="1" applyFill="1" applyBorder="1" applyAlignment="1">
      <alignment horizontal="right" vertical="center"/>
    </xf>
    <xf numFmtId="1" fontId="8" fillId="5" borderId="2" xfId="5" applyNumberFormat="1" applyFont="1" applyFill="1" applyBorder="1" applyAlignment="1">
      <alignment horizontal="right" vertical="center"/>
    </xf>
    <xf numFmtId="1" fontId="8" fillId="12" borderId="2" xfId="5" applyNumberFormat="1" applyFont="1" applyFill="1" applyBorder="1" applyAlignment="1">
      <alignment horizontal="right" vertical="center"/>
    </xf>
    <xf numFmtId="167" fontId="8" fillId="5" borderId="2" xfId="9" applyFont="1" applyFill="1" applyBorder="1" applyAlignment="1">
      <alignment horizontal="right" vertical="center"/>
    </xf>
    <xf numFmtId="0" fontId="8" fillId="0" borderId="0" xfId="5" applyFont="1" applyFill="1" applyAlignment="1">
      <alignment horizontal="left" vertical="center"/>
    </xf>
    <xf numFmtId="166" fontId="8" fillId="0" borderId="0" xfId="5" applyNumberFormat="1" applyFont="1" applyFill="1" applyAlignment="1">
      <alignment vertical="center"/>
    </xf>
    <xf numFmtId="0" fontId="8" fillId="5" borderId="0" xfId="5" applyFont="1" applyFill="1" applyAlignment="1">
      <alignment vertical="center"/>
    </xf>
    <xf numFmtId="0" fontId="8" fillId="6" borderId="0" xfId="5" applyFont="1" applyFill="1" applyAlignment="1">
      <alignment vertical="center"/>
    </xf>
    <xf numFmtId="166" fontId="8" fillId="8" borderId="2" xfId="6" applyNumberFormat="1" applyFont="1" applyFill="1" applyBorder="1" applyAlignment="1">
      <alignment horizontal="right" vertical="center"/>
    </xf>
    <xf numFmtId="166" fontId="8" fillId="8" borderId="2" xfId="6" applyFont="1" applyFill="1" applyBorder="1" applyAlignment="1">
      <alignment horizontal="right" vertical="center"/>
    </xf>
    <xf numFmtId="4" fontId="47" fillId="8" borderId="2" xfId="8" applyNumberFormat="1" applyFont="1" applyFill="1" applyBorder="1" applyAlignment="1">
      <alignment horizontal="right" vertical="center" wrapText="1"/>
    </xf>
    <xf numFmtId="166" fontId="47" fillId="8" borderId="2" xfId="6" applyFont="1" applyFill="1" applyBorder="1" applyAlignment="1">
      <alignment horizontal="right" vertical="center"/>
    </xf>
    <xf numFmtId="1" fontId="8" fillId="8" borderId="2" xfId="5" applyNumberFormat="1" applyFont="1" applyFill="1" applyBorder="1" applyAlignment="1">
      <alignment horizontal="right" vertical="center"/>
    </xf>
    <xf numFmtId="0" fontId="8" fillId="8" borderId="0" xfId="5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66" fontId="0" fillId="0" borderId="2" xfId="0" applyNumberFormat="1" applyBorder="1"/>
    <xf numFmtId="0" fontId="48" fillId="0" borderId="0" xfId="0" applyFont="1"/>
    <xf numFmtId="0" fontId="47" fillId="0" borderId="0" xfId="0" applyFont="1"/>
    <xf numFmtId="0" fontId="22" fillId="4" borderId="2" xfId="174" applyFont="1" applyFill="1" applyBorder="1" applyAlignment="1">
      <alignment horizontal="right" vertical="center" wrapText="1"/>
    </xf>
    <xf numFmtId="166" fontId="0" fillId="4" borderId="2" xfId="4" applyFont="1" applyFill="1" applyBorder="1"/>
    <xf numFmtId="166" fontId="0" fillId="4" borderId="0" xfId="4" applyFont="1" applyFill="1" applyBorder="1"/>
    <xf numFmtId="166" fontId="0" fillId="0" borderId="0" xfId="4" applyFont="1" applyAlignment="1">
      <alignment horizontal="center"/>
    </xf>
    <xf numFmtId="166" fontId="12" fillId="0" borderId="0" xfId="4" applyFont="1"/>
    <xf numFmtId="0" fontId="8" fillId="0" borderId="0" xfId="0" applyFont="1" applyAlignment="1">
      <alignment horizontal="left"/>
    </xf>
    <xf numFmtId="166" fontId="49" fillId="0" borderId="0" xfId="4" applyFont="1"/>
    <xf numFmtId="0" fontId="8" fillId="0" borderId="0" xfId="0" applyFont="1" applyAlignment="1">
      <alignment horizontal="center"/>
    </xf>
    <xf numFmtId="4" fontId="30" fillId="7" borderId="2" xfId="8" applyNumberFormat="1" applyFont="1" applyFill="1" applyBorder="1" applyAlignment="1">
      <alignment horizontal="right" vertical="center" wrapText="1"/>
    </xf>
    <xf numFmtId="166" fontId="30" fillId="7" borderId="2" xfId="6" applyFont="1" applyFill="1" applyBorder="1" applyAlignment="1">
      <alignment horizontal="right" vertical="center"/>
    </xf>
    <xf numFmtId="166" fontId="8" fillId="7" borderId="2" xfId="4" applyFont="1" applyFill="1" applyBorder="1" applyAlignment="1">
      <alignment horizontal="right" vertical="center"/>
    </xf>
    <xf numFmtId="0" fontId="8" fillId="4" borderId="2" xfId="5" applyFont="1" applyFill="1" applyBorder="1" applyAlignment="1">
      <alignment horizontal="left" vertical="center"/>
    </xf>
    <xf numFmtId="0" fontId="50" fillId="0" borderId="0" xfId="5" applyFont="1"/>
    <xf numFmtId="0" fontId="49" fillId="0" borderId="0" xfId="5" applyFont="1"/>
    <xf numFmtId="0" fontId="51" fillId="0" borderId="0" xfId="5" applyFont="1"/>
    <xf numFmtId="166" fontId="8" fillId="5" borderId="2" xfId="4" applyFont="1" applyFill="1" applyBorder="1" applyAlignment="1">
      <alignment horizontal="right" vertical="center"/>
    </xf>
    <xf numFmtId="4" fontId="8" fillId="0" borderId="0" xfId="5" applyNumberFormat="1" applyFont="1"/>
    <xf numFmtId="4" fontId="8" fillId="0" borderId="0" xfId="5" applyNumberFormat="1" applyFont="1" applyFill="1"/>
    <xf numFmtId="166" fontId="0" fillId="16" borderId="0" xfId="4" applyFont="1" applyFill="1"/>
    <xf numFmtId="166" fontId="8" fillId="0" borderId="0" xfId="4" applyFont="1"/>
    <xf numFmtId="3" fontId="12" fillId="0" borderId="0" xfId="0" applyNumberFormat="1" applyFont="1"/>
    <xf numFmtId="0" fontId="48" fillId="0" borderId="0" xfId="0" applyNumberFormat="1" applyFont="1"/>
    <xf numFmtId="0" fontId="0" fillId="0" borderId="0" xfId="0" applyAlignment="1">
      <alignment horizontal="right"/>
    </xf>
    <xf numFmtId="0" fontId="0" fillId="0" borderId="0" xfId="0" applyFill="1" applyAlignment="1">
      <alignment horizontal="right" vertical="center"/>
    </xf>
    <xf numFmtId="166" fontId="0" fillId="0" borderId="0" xfId="4" applyFont="1" applyFill="1" applyAlignment="1">
      <alignment vertical="center"/>
    </xf>
    <xf numFmtId="3" fontId="47" fillId="0" borderId="0" xfId="0" applyNumberFormat="1" applyFont="1"/>
    <xf numFmtId="0" fontId="47" fillId="0" borderId="0" xfId="0" applyFont="1" applyAlignment="1">
      <alignment horizontal="right"/>
    </xf>
    <xf numFmtId="166" fontId="8" fillId="8" borderId="2" xfId="4" applyFont="1" applyFill="1" applyBorder="1" applyAlignment="1">
      <alignment horizontal="right" vertical="center"/>
    </xf>
    <xf numFmtId="0" fontId="0" fillId="0" borderId="0" xfId="0" applyBorder="1" applyAlignment="1">
      <alignment horizontal="left"/>
    </xf>
    <xf numFmtId="0" fontId="12" fillId="0" borderId="0" xfId="5" applyFont="1" applyFill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166" fontId="8" fillId="0" borderId="0" xfId="0" applyNumberFormat="1" applyFont="1" applyBorder="1"/>
    <xf numFmtId="166" fontId="0" fillId="0" borderId="0" xfId="0" applyNumberFormat="1" applyBorder="1"/>
    <xf numFmtId="166" fontId="12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0" fontId="12" fillId="0" borderId="0" xfId="5" applyFont="1" applyFill="1" applyBorder="1" applyAlignment="1">
      <alignment vertical="center"/>
    </xf>
    <xf numFmtId="0" fontId="12" fillId="2" borderId="8" xfId="5" applyFont="1" applyFill="1" applyBorder="1" applyAlignment="1">
      <alignment horizontal="center" vertical="center"/>
    </xf>
    <xf numFmtId="0" fontId="17" fillId="9" borderId="7" xfId="5" applyFont="1" applyFill="1" applyBorder="1" applyAlignment="1">
      <alignment horizontal="center" vertical="center"/>
    </xf>
    <xf numFmtId="166" fontId="20" fillId="17" borderId="2" xfId="6" applyNumberFormat="1" applyFont="1" applyFill="1" applyBorder="1" applyAlignment="1">
      <alignment horizontal="right" vertical="center"/>
    </xf>
    <xf numFmtId="4" fontId="20" fillId="17" borderId="2" xfId="8" applyNumberFormat="1" applyFont="1" applyFill="1" applyBorder="1" applyAlignment="1">
      <alignment horizontal="right" vertical="center" wrapText="1"/>
    </xf>
    <xf numFmtId="166" fontId="28" fillId="17" borderId="2" xfId="6" applyFont="1" applyFill="1" applyBorder="1" applyAlignment="1">
      <alignment horizontal="right" vertical="center"/>
    </xf>
    <xf numFmtId="166" fontId="20" fillId="17" borderId="2" xfId="6" applyFont="1" applyFill="1" applyBorder="1" applyAlignment="1">
      <alignment horizontal="right" vertical="center"/>
    </xf>
    <xf numFmtId="1" fontId="8" fillId="17" borderId="2" xfId="5" applyNumberFormat="1" applyFill="1" applyBorder="1" applyAlignment="1">
      <alignment horizontal="right" vertical="center"/>
    </xf>
    <xf numFmtId="166" fontId="12" fillId="17" borderId="2" xfId="6" applyFont="1" applyFill="1" applyBorder="1" applyAlignment="1">
      <alignment horizontal="right" vertical="center"/>
    </xf>
    <xf numFmtId="166" fontId="8" fillId="17" borderId="2" xfId="4" applyFont="1" applyFill="1" applyBorder="1" applyAlignment="1">
      <alignment horizontal="right" vertical="center"/>
    </xf>
    <xf numFmtId="0" fontId="12" fillId="18" borderId="1" xfId="5" applyFont="1" applyFill="1" applyBorder="1" applyAlignment="1">
      <alignment horizontal="right" vertical="center"/>
    </xf>
    <xf numFmtId="0" fontId="10" fillId="0" borderId="0" xfId="5" applyFont="1" applyFill="1" applyBorder="1" applyAlignment="1">
      <alignment vertical="center"/>
    </xf>
    <xf numFmtId="0" fontId="12" fillId="0" borderId="0" xfId="5" applyFont="1" applyBorder="1" applyAlignment="1">
      <alignment horizontal="center" vertical="center"/>
    </xf>
    <xf numFmtId="0" fontId="8" fillId="0" borderId="0" xfId="5" applyFont="1" applyBorder="1"/>
    <xf numFmtId="0" fontId="0" fillId="16" borderId="0" xfId="4" applyNumberFormat="1" applyFont="1" applyFill="1" applyBorder="1"/>
    <xf numFmtId="166" fontId="0" fillId="16" borderId="0" xfId="4" applyFont="1" applyFill="1" applyBorder="1"/>
    <xf numFmtId="166" fontId="12" fillId="0" borderId="0" xfId="5" applyNumberFormat="1" applyFont="1" applyBorder="1"/>
    <xf numFmtId="0" fontId="12" fillId="0" borderId="0" xfId="5" applyFont="1" applyBorder="1" applyAlignment="1">
      <alignment vertical="center"/>
    </xf>
    <xf numFmtId="166" fontId="12" fillId="0" borderId="0" xfId="4" applyFont="1" applyBorder="1" applyAlignment="1">
      <alignment vertical="center"/>
    </xf>
    <xf numFmtId="0" fontId="8" fillId="0" borderId="0" xfId="5" applyFont="1" applyFill="1" applyBorder="1"/>
    <xf numFmtId="0" fontId="8" fillId="0" borderId="0" xfId="5" applyFill="1" applyBorder="1" applyAlignment="1">
      <alignment vertical="center"/>
    </xf>
    <xf numFmtId="166" fontId="12" fillId="0" borderId="0" xfId="5" applyNumberFormat="1" applyFont="1" applyAlignment="1">
      <alignment vertical="center"/>
    </xf>
    <xf numFmtId="166" fontId="12" fillId="4" borderId="0" xfId="6" applyFont="1" applyFill="1" applyAlignment="1">
      <alignment horizontal="right" vertical="center"/>
    </xf>
    <xf numFmtId="166" fontId="12" fillId="4" borderId="0" xfId="5" applyNumberFormat="1" applyFont="1" applyFill="1" applyAlignment="1">
      <alignment vertical="center"/>
    </xf>
    <xf numFmtId="0" fontId="0" fillId="0" borderId="0" xfId="0" applyBorder="1" applyAlignment="1">
      <alignment horizontal="left"/>
    </xf>
    <xf numFmtId="166" fontId="12" fillId="0" borderId="0" xfId="0" applyNumberFormat="1" applyFont="1" applyFill="1" applyAlignment="1">
      <alignment vertical="center"/>
    </xf>
    <xf numFmtId="165" fontId="8" fillId="0" borderId="0" xfId="5" applyNumberFormat="1" applyFont="1"/>
    <xf numFmtId="166" fontId="8" fillId="0" borderId="0" xfId="0" applyNumberFormat="1" applyFont="1" applyAlignment="1">
      <alignment horizontal="center"/>
    </xf>
    <xf numFmtId="166" fontId="30" fillId="8" borderId="2" xfId="6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8" fillId="0" borderId="0" xfId="0" applyNumberFormat="1" applyFont="1" applyBorder="1" applyAlignment="1">
      <alignment horizontal="center" vertical="center" wrapText="1"/>
    </xf>
    <xf numFmtId="165" fontId="8" fillId="0" borderId="0" xfId="5" applyNumberFormat="1" applyFont="1" applyBorder="1" applyAlignment="1">
      <alignment vertical="center"/>
    </xf>
    <xf numFmtId="165" fontId="21" fillId="0" borderId="0" xfId="0" applyNumberFormat="1" applyFont="1" applyBorder="1" applyAlignment="1">
      <alignment horizontal="right" vertical="center" wrapText="1"/>
    </xf>
    <xf numFmtId="165" fontId="8" fillId="0" borderId="0" xfId="5" applyNumberFormat="1" applyFont="1" applyBorder="1"/>
    <xf numFmtId="165" fontId="12" fillId="0" borderId="0" xfId="0" applyNumberFormat="1" applyFont="1" applyBorder="1"/>
    <xf numFmtId="166" fontId="0" fillId="0" borderId="0" xfId="0" applyNumberFormat="1" applyBorder="1" applyAlignment="1">
      <alignment horizontal="left"/>
    </xf>
    <xf numFmtId="166" fontId="0" fillId="0" borderId="0" xfId="4" applyFont="1" applyAlignment="1">
      <alignment horizontal="right"/>
    </xf>
    <xf numFmtId="166" fontId="0" fillId="19" borderId="2" xfId="4" applyFont="1" applyFill="1" applyBorder="1"/>
    <xf numFmtId="166" fontId="8" fillId="19" borderId="2" xfId="4" applyFont="1" applyFill="1" applyBorder="1" applyAlignment="1">
      <alignment horizontal="right" vertical="center"/>
    </xf>
    <xf numFmtId="166" fontId="0" fillId="20" borderId="2" xfId="4" applyFont="1" applyFill="1" applyBorder="1"/>
    <xf numFmtId="166" fontId="0" fillId="21" borderId="2" xfId="4" applyFont="1" applyFill="1" applyBorder="1"/>
    <xf numFmtId="166" fontId="0" fillId="7" borderId="2" xfId="4" applyFont="1" applyFill="1" applyBorder="1"/>
    <xf numFmtId="166" fontId="30" fillId="7" borderId="2" xfId="6" applyNumberFormat="1" applyFont="1" applyFill="1" applyBorder="1" applyAlignment="1">
      <alignment horizontal="right" vertical="center"/>
    </xf>
    <xf numFmtId="166" fontId="12" fillId="12" borderId="2" xfId="4" applyFont="1" applyFill="1" applyBorder="1" applyAlignment="1">
      <alignment horizontal="right" vertical="center"/>
    </xf>
    <xf numFmtId="0" fontId="0" fillId="0" borderId="7" xfId="0" applyBorder="1" applyAlignment="1">
      <alignment horizontal="center"/>
    </xf>
    <xf numFmtId="166" fontId="0" fillId="19" borderId="7" xfId="4" applyFont="1" applyFill="1" applyBorder="1"/>
    <xf numFmtId="166" fontId="0" fillId="20" borderId="7" xfId="4" applyFont="1" applyFill="1" applyBorder="1"/>
    <xf numFmtId="166" fontId="0" fillId="21" borderId="7" xfId="4" applyFont="1" applyFill="1" applyBorder="1"/>
    <xf numFmtId="166" fontId="0" fillId="7" borderId="7" xfId="4" applyFont="1" applyFill="1" applyBorder="1"/>
    <xf numFmtId="0" fontId="0" fillId="0" borderId="13" xfId="0" applyBorder="1" applyAlignment="1">
      <alignment horizontal="center"/>
    </xf>
    <xf numFmtId="166" fontId="0" fillId="19" borderId="13" xfId="4" applyFont="1" applyFill="1" applyBorder="1"/>
    <xf numFmtId="166" fontId="0" fillId="20" borderId="13" xfId="4" applyFont="1" applyFill="1" applyBorder="1"/>
    <xf numFmtId="166" fontId="0" fillId="21" borderId="13" xfId="4" applyFont="1" applyFill="1" applyBorder="1"/>
    <xf numFmtId="166" fontId="0" fillId="7" borderId="16" xfId="4" applyFont="1" applyFill="1" applyBorder="1"/>
    <xf numFmtId="166" fontId="0" fillId="19" borderId="6" xfId="4" applyFont="1" applyFill="1" applyBorder="1"/>
    <xf numFmtId="166" fontId="0" fillId="20" borderId="6" xfId="4" applyFont="1" applyFill="1" applyBorder="1"/>
    <xf numFmtId="166" fontId="0" fillId="21" borderId="6" xfId="4" applyFont="1" applyFill="1" applyBorder="1"/>
    <xf numFmtId="166" fontId="0" fillId="7" borderId="18" xfId="4" applyFont="1" applyFill="1" applyBorder="1"/>
    <xf numFmtId="0" fontId="12" fillId="0" borderId="8" xfId="0" applyFont="1" applyBorder="1" applyAlignment="1">
      <alignment horizontal="center" vertical="center"/>
    </xf>
    <xf numFmtId="166" fontId="12" fillId="19" borderId="8" xfId="4" applyFont="1" applyFill="1" applyBorder="1" applyAlignment="1">
      <alignment horizontal="center" vertical="center"/>
    </xf>
    <xf numFmtId="166" fontId="12" fillId="20" borderId="8" xfId="4" applyFont="1" applyFill="1" applyBorder="1" applyAlignment="1">
      <alignment horizontal="center" vertical="center"/>
    </xf>
    <xf numFmtId="166" fontId="12" fillId="7" borderId="8" xfId="4" applyFont="1" applyFill="1" applyBorder="1" applyAlignment="1">
      <alignment horizontal="center" vertical="center"/>
    </xf>
    <xf numFmtId="166" fontId="8" fillId="19" borderId="13" xfId="4" applyFont="1" applyFill="1" applyBorder="1" applyAlignment="1">
      <alignment horizontal="right" vertical="center"/>
    </xf>
    <xf numFmtId="166" fontId="0" fillId="7" borderId="14" xfId="4" applyFont="1" applyFill="1" applyBorder="1"/>
    <xf numFmtId="0" fontId="0" fillId="0" borderId="6" xfId="0" applyBorder="1" applyAlignment="1">
      <alignment horizontal="center"/>
    </xf>
    <xf numFmtId="166" fontId="8" fillId="19" borderId="6" xfId="4" applyFont="1" applyFill="1" applyBorder="1" applyAlignment="1">
      <alignment horizontal="right" vertical="center"/>
    </xf>
    <xf numFmtId="166" fontId="0" fillId="0" borderId="0" xfId="4" applyFont="1" applyBorder="1" applyAlignment="1">
      <alignment horizontal="left"/>
    </xf>
    <xf numFmtId="166" fontId="12" fillId="21" borderId="8" xfId="4" applyFont="1" applyFill="1" applyBorder="1" applyAlignment="1">
      <alignment horizontal="center" vertical="center" wrapText="1"/>
    </xf>
    <xf numFmtId="0" fontId="12" fillId="0" borderId="0" xfId="5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52" fillId="0" borderId="0" xfId="0" applyFont="1" applyBorder="1" applyAlignment="1">
      <alignment horizontal="left"/>
    </xf>
    <xf numFmtId="166" fontId="52" fillId="0" borderId="0" xfId="0" applyNumberFormat="1" applyFont="1" applyBorder="1"/>
    <xf numFmtId="0" fontId="52" fillId="0" borderId="0" xfId="0" applyFont="1" applyBorder="1"/>
    <xf numFmtId="0" fontId="53" fillId="0" borderId="0" xfId="0" applyFont="1"/>
    <xf numFmtId="166" fontId="52" fillId="0" borderId="0" xfId="0" applyNumberFormat="1" applyFont="1"/>
    <xf numFmtId="0" fontId="52" fillId="0" borderId="0" xfId="0" applyFont="1"/>
    <xf numFmtId="0" fontId="52" fillId="0" borderId="0" xfId="0" applyFont="1" applyAlignment="1">
      <alignment horizontal="right"/>
    </xf>
    <xf numFmtId="166" fontId="52" fillId="0" borderId="0" xfId="4" applyFont="1"/>
    <xf numFmtId="166" fontId="54" fillId="4" borderId="0" xfId="0" applyNumberFormat="1" applyFont="1" applyFill="1" applyBorder="1"/>
    <xf numFmtId="166" fontId="52" fillId="0" borderId="0" xfId="0" applyNumberFormat="1" applyFont="1" applyAlignment="1">
      <alignment horizontal="center"/>
    </xf>
    <xf numFmtId="166" fontId="52" fillId="0" borderId="0" xfId="4" applyFont="1" applyBorder="1" applyAlignment="1">
      <alignment horizontal="left"/>
    </xf>
    <xf numFmtId="166" fontId="52" fillId="0" borderId="0" xfId="4" applyFont="1" applyBorder="1"/>
    <xf numFmtId="166" fontId="53" fillId="0" borderId="0" xfId="4" applyFont="1"/>
    <xf numFmtId="166" fontId="0" fillId="7" borderId="33" xfId="4" applyFont="1" applyFill="1" applyBorder="1"/>
    <xf numFmtId="166" fontId="8" fillId="0" borderId="0" xfId="0" applyNumberFormat="1" applyFont="1" applyBorder="1" applyAlignment="1">
      <alignment horizontal="center"/>
    </xf>
    <xf numFmtId="0" fontId="0" fillId="0" borderId="7" xfId="0" applyBorder="1"/>
    <xf numFmtId="0" fontId="8" fillId="0" borderId="0" xfId="0" applyFont="1" applyAlignment="1">
      <alignment horizontal="left"/>
    </xf>
    <xf numFmtId="0" fontId="48" fillId="0" borderId="28" xfId="0" applyFont="1" applyBorder="1"/>
    <xf numFmtId="0" fontId="48" fillId="0" borderId="41" xfId="0" applyFont="1" applyBorder="1"/>
    <xf numFmtId="166" fontId="48" fillId="0" borderId="41" xfId="4" applyFont="1" applyFill="1" applyBorder="1" applyAlignment="1">
      <alignment vertical="center"/>
    </xf>
    <xf numFmtId="166" fontId="48" fillId="0" borderId="41" xfId="0" applyNumberFormat="1" applyFont="1" applyBorder="1"/>
    <xf numFmtId="166" fontId="55" fillId="0" borderId="41" xfId="4" applyFont="1" applyBorder="1"/>
    <xf numFmtId="0" fontId="47" fillId="0" borderId="41" xfId="0" applyFont="1" applyBorder="1"/>
    <xf numFmtId="166" fontId="48" fillId="0" borderId="41" xfId="4" applyFont="1" applyBorder="1"/>
    <xf numFmtId="0" fontId="53" fillId="0" borderId="41" xfId="0" applyFont="1" applyBorder="1"/>
    <xf numFmtId="166" fontId="53" fillId="0" borderId="41" xfId="0" applyNumberFormat="1" applyFont="1" applyBorder="1"/>
    <xf numFmtId="166" fontId="27" fillId="17" borderId="2" xfId="6" applyFont="1" applyFill="1" applyBorder="1" applyAlignment="1">
      <alignment vertical="center"/>
    </xf>
    <xf numFmtId="166" fontId="47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11" xfId="0" applyBorder="1" applyAlignment="1">
      <alignment horizontal="center"/>
    </xf>
    <xf numFmtId="166" fontId="0" fillId="19" borderId="11" xfId="4" applyFont="1" applyFill="1" applyBorder="1"/>
    <xf numFmtId="166" fontId="0" fillId="20" borderId="11" xfId="4" applyFont="1" applyFill="1" applyBorder="1"/>
    <xf numFmtId="166" fontId="0" fillId="21" borderId="11" xfId="4" applyFont="1" applyFill="1" applyBorder="1"/>
    <xf numFmtId="166" fontId="0" fillId="7" borderId="44" xfId="4" applyFont="1" applyFill="1" applyBorder="1"/>
    <xf numFmtId="0" fontId="8" fillId="0" borderId="12" xfId="0" applyFont="1" applyFill="1" applyBorder="1"/>
    <xf numFmtId="0" fontId="8" fillId="0" borderId="15" xfId="0" applyFont="1" applyFill="1" applyBorder="1"/>
    <xf numFmtId="0" fontId="8" fillId="0" borderId="17" xfId="0" applyFont="1" applyFill="1" applyBorder="1"/>
    <xf numFmtId="0" fontId="8" fillId="0" borderId="32" xfId="0" applyFont="1" applyFill="1" applyBorder="1"/>
    <xf numFmtId="0" fontId="8" fillId="0" borderId="43" xfId="0" applyFont="1" applyFill="1" applyBorder="1"/>
    <xf numFmtId="0" fontId="12" fillId="14" borderId="2" xfId="0" applyFont="1" applyFill="1" applyBorder="1" applyAlignment="1">
      <alignment horizontal="center" vertical="center"/>
    </xf>
    <xf numFmtId="0" fontId="42" fillId="14" borderId="0" xfId="0" applyFont="1" applyFill="1" applyAlignment="1">
      <alignment horizontal="center"/>
    </xf>
    <xf numFmtId="0" fontId="33" fillId="14" borderId="0" xfId="0" applyFont="1" applyFill="1" applyAlignment="1">
      <alignment horizontal="right" vertical="center"/>
    </xf>
    <xf numFmtId="0" fontId="29" fillId="14" borderId="29" xfId="0" applyFont="1" applyFill="1" applyBorder="1" applyAlignment="1">
      <alignment horizontal="right" vertical="center"/>
    </xf>
    <xf numFmtId="0" fontId="29" fillId="14" borderId="37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14" borderId="22" xfId="0" applyFont="1" applyFill="1" applyBorder="1" applyAlignment="1">
      <alignment horizontal="center" vertical="center"/>
    </xf>
    <xf numFmtId="0" fontId="12" fillId="14" borderId="0" xfId="0" applyFont="1" applyFill="1" applyBorder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29" fillId="5" borderId="29" xfId="0" applyFont="1" applyFill="1" applyBorder="1" applyAlignment="1">
      <alignment horizontal="right" vertical="center"/>
    </xf>
    <xf numFmtId="0" fontId="29" fillId="5" borderId="3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0" xfId="5" applyFont="1" applyAlignment="1">
      <alignment horizontal="left" vertical="center"/>
    </xf>
    <xf numFmtId="0" fontId="8" fillId="0" borderId="0" xfId="5" applyFont="1" applyBorder="1" applyAlignment="1">
      <alignment horizontal="left" vertical="center"/>
    </xf>
    <xf numFmtId="164" fontId="12" fillId="0" borderId="10" xfId="5" applyNumberFormat="1" applyFont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right" vertical="center" wrapText="1"/>
    </xf>
    <xf numFmtId="0" fontId="12" fillId="2" borderId="4" xfId="5" applyFont="1" applyFill="1" applyBorder="1" applyAlignment="1">
      <alignment horizontal="right" vertical="center" wrapText="1"/>
    </xf>
    <xf numFmtId="0" fontId="12" fillId="2" borderId="5" xfId="5" applyFont="1" applyFill="1" applyBorder="1" applyAlignment="1">
      <alignment horizontal="right" vertical="center" wrapText="1"/>
    </xf>
    <xf numFmtId="0" fontId="19" fillId="0" borderId="0" xfId="5" applyFont="1" applyFill="1" applyAlignment="1">
      <alignment horizontal="center" vertical="center" wrapText="1"/>
    </xf>
    <xf numFmtId="0" fontId="12" fillId="0" borderId="0" xfId="5" applyFont="1" applyFill="1" applyAlignment="1">
      <alignment horizontal="center" vertical="center" wrapText="1"/>
    </xf>
    <xf numFmtId="0" fontId="13" fillId="9" borderId="8" xfId="2" applyNumberFormat="1" applyFont="1" applyFill="1" applyBorder="1" applyAlignment="1">
      <alignment horizontal="center" vertical="center" wrapText="1"/>
    </xf>
    <xf numFmtId="0" fontId="13" fillId="9" borderId="9" xfId="2" applyNumberFormat="1" applyFont="1" applyFill="1" applyBorder="1" applyAlignment="1">
      <alignment horizontal="center" vertical="center" wrapText="1"/>
    </xf>
    <xf numFmtId="166" fontId="13" fillId="9" borderId="8" xfId="6" applyFont="1" applyFill="1" applyBorder="1" applyAlignment="1">
      <alignment horizontal="center" vertical="center" wrapText="1"/>
    </xf>
    <xf numFmtId="166" fontId="13" fillId="9" borderId="9" xfId="6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center" vertical="center"/>
    </xf>
    <xf numFmtId="0" fontId="12" fillId="3" borderId="8" xfId="5" applyFont="1" applyFill="1" applyBorder="1" applyAlignment="1">
      <alignment horizontal="left" vertical="center"/>
    </xf>
    <xf numFmtId="0" fontId="12" fillId="3" borderId="7" xfId="5" applyFont="1" applyFill="1" applyBorder="1" applyAlignment="1">
      <alignment horizontal="left" vertical="center"/>
    </xf>
    <xf numFmtId="0" fontId="15" fillId="0" borderId="0" xfId="5" applyFont="1" applyFill="1" applyAlignment="1">
      <alignment horizontal="left" vertical="center"/>
    </xf>
    <xf numFmtId="0" fontId="19" fillId="0" borderId="0" xfId="5" applyFont="1" applyFill="1" applyAlignment="1">
      <alignment horizontal="left" vertical="center"/>
    </xf>
    <xf numFmtId="0" fontId="8" fillId="0" borderId="1" xfId="5" applyFont="1" applyBorder="1" applyAlignment="1">
      <alignment horizontal="right" vertical="center"/>
    </xf>
    <xf numFmtId="0" fontId="9" fillId="0" borderId="8" xfId="5" applyFont="1" applyFill="1" applyBorder="1" applyAlignment="1">
      <alignment horizontal="center" vertical="center" wrapText="1"/>
    </xf>
    <xf numFmtId="0" fontId="9" fillId="0" borderId="11" xfId="5" applyFont="1" applyFill="1" applyBorder="1" applyAlignment="1">
      <alignment horizontal="center" vertical="center" wrapText="1"/>
    </xf>
    <xf numFmtId="0" fontId="9" fillId="0" borderId="7" xfId="5" applyFont="1" applyFill="1" applyBorder="1" applyAlignment="1">
      <alignment horizontal="center" vertical="center" wrapText="1"/>
    </xf>
    <xf numFmtId="0" fontId="9" fillId="0" borderId="8" xfId="5" applyFont="1" applyBorder="1" applyAlignment="1">
      <alignment horizontal="center" vertical="center" wrapText="1"/>
    </xf>
    <xf numFmtId="0" fontId="9" fillId="0" borderId="11" xfId="5" applyFont="1" applyBorder="1" applyAlignment="1">
      <alignment horizontal="center" vertical="center" wrapText="1"/>
    </xf>
    <xf numFmtId="0" fontId="9" fillId="0" borderId="7" xfId="5" applyFont="1" applyBorder="1" applyAlignment="1">
      <alignment horizontal="center" vertical="center" wrapText="1"/>
    </xf>
    <xf numFmtId="166" fontId="34" fillId="9" borderId="8" xfId="4" applyFont="1" applyFill="1" applyBorder="1" applyAlignment="1">
      <alignment horizontal="center" vertical="center" wrapText="1"/>
    </xf>
    <xf numFmtId="166" fontId="34" fillId="9" borderId="9" xfId="4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/>
    </xf>
    <xf numFmtId="0" fontId="12" fillId="3" borderId="7" xfId="5" applyFont="1" applyFill="1" applyBorder="1" applyAlignment="1">
      <alignment horizontal="center" vertical="center"/>
    </xf>
    <xf numFmtId="0" fontId="12" fillId="0" borderId="0" xfId="5" applyFont="1" applyFill="1" applyAlignment="1">
      <alignment horizontal="center" wrapText="1"/>
    </xf>
    <xf numFmtId="0" fontId="8" fillId="0" borderId="0" xfId="0" applyFont="1" applyBorder="1" applyAlignment="1">
      <alignment horizontal="right" vertical="center"/>
    </xf>
    <xf numFmtId="166" fontId="0" fillId="0" borderId="0" xfId="4" applyFont="1" applyAlignment="1">
      <alignment horizontal="center"/>
    </xf>
    <xf numFmtId="0" fontId="8" fillId="22" borderId="28" xfId="0" applyFont="1" applyFill="1" applyBorder="1" applyAlignment="1">
      <alignment horizontal="center" vertical="center"/>
    </xf>
    <xf numFmtId="0" fontId="0" fillId="22" borderId="41" xfId="0" applyFill="1" applyBorder="1" applyAlignment="1">
      <alignment horizontal="center" vertical="center"/>
    </xf>
    <xf numFmtId="0" fontId="0" fillId="22" borderId="42" xfId="0" applyFill="1" applyBorder="1" applyAlignment="1">
      <alignment horizontal="center" vertical="center"/>
    </xf>
  </cellXfs>
  <cellStyles count="179">
    <cellStyle name="Euro" xfId="1"/>
    <cellStyle name="Euro 2" xfId="10"/>
    <cellStyle name="Euro 3" xfId="11"/>
    <cellStyle name="Euro 4" xfId="12"/>
    <cellStyle name="Euro 5" xfId="13"/>
    <cellStyle name="Euro 5 2" xfId="14"/>
    <cellStyle name="Euro 6" xfId="91"/>
    <cellStyle name="Excel Built-in Normal" xfId="175"/>
    <cellStyle name="Millares 2" xfId="9"/>
    <cellStyle name="Millares 2 2" xfId="15"/>
    <cellStyle name="Millares 2 2 2" xfId="98"/>
    <cellStyle name="Millares 2 3" xfId="16"/>
    <cellStyle name="Millares 2 3 2" xfId="109"/>
    <cellStyle name="Millares 2 4" xfId="17"/>
    <cellStyle name="Millares 2 4 2" xfId="101"/>
    <cellStyle name="Millares 2 5" xfId="102"/>
    <cellStyle name="Millares 2 6" xfId="176"/>
    <cellStyle name="Millares 3" xfId="18"/>
    <cellStyle name="Millares 3 2" xfId="19"/>
    <cellStyle name="Millares 3 2 2" xfId="99"/>
    <cellStyle name="Millares 3 3" xfId="20"/>
    <cellStyle name="Millares 3 3 2" xfId="115"/>
    <cellStyle name="Millares 3 4" xfId="21"/>
    <cellStyle name="Millares 3 4 2" xfId="116"/>
    <cellStyle name="Millares 3 5" xfId="22"/>
    <cellStyle name="Millares 3 5 2" xfId="117"/>
    <cellStyle name="Millares 3 6" xfId="23"/>
    <cellStyle name="Millares 3 6 2" xfId="118"/>
    <cellStyle name="Millares 3 7" xfId="24"/>
    <cellStyle name="Millares 3 7 2" xfId="119"/>
    <cellStyle name="Millares 3 8" xfId="25"/>
    <cellStyle name="Millares 3 8 2" xfId="120"/>
    <cellStyle name="Millares 3 9" xfId="100"/>
    <cellStyle name="Millares 4" xfId="26"/>
    <cellStyle name="Millares 4 2" xfId="27"/>
    <cellStyle name="Millares 4 2 2" xfId="122"/>
    <cellStyle name="Millares 4 3" xfId="121"/>
    <cellStyle name="Millares 5" xfId="177"/>
    <cellStyle name="Moneda" xfId="4" builtinId="4"/>
    <cellStyle name="Moneda 10" xfId="96"/>
    <cellStyle name="Moneda 10 2" xfId="114"/>
    <cellStyle name="Moneda 10 3" xfId="155"/>
    <cellStyle name="Moneda 10 4" xfId="164"/>
    <cellStyle name="Moneda 10 5" xfId="173"/>
    <cellStyle name="Moneda 11" xfId="103"/>
    <cellStyle name="Moneda 12" xfId="178"/>
    <cellStyle name="Moneda 18" xfId="28"/>
    <cellStyle name="Moneda 18 2" xfId="123"/>
    <cellStyle name="Moneda 2" xfId="6"/>
    <cellStyle name="Moneda 2 10" xfId="29"/>
    <cellStyle name="Moneda 2 10 2" xfId="124"/>
    <cellStyle name="Moneda 2 11" xfId="30"/>
    <cellStyle name="Moneda 2 11 2" xfId="125"/>
    <cellStyle name="Moneda 2 12" xfId="31"/>
    <cellStyle name="Moneda 2 12 2" xfId="126"/>
    <cellStyle name="Moneda 2 13" xfId="32"/>
    <cellStyle name="Moneda 2 13 2" xfId="127"/>
    <cellStyle name="Moneda 2 14" xfId="33"/>
    <cellStyle name="Moneda 2 14 2" xfId="128"/>
    <cellStyle name="Moneda 2 15" xfId="34"/>
    <cellStyle name="Moneda 2 15 2" xfId="129"/>
    <cellStyle name="Moneda 2 16" xfId="35"/>
    <cellStyle name="Moneda 2 16 2" xfId="130"/>
    <cellStyle name="Moneda 2 17" xfId="36"/>
    <cellStyle name="Moneda 2 17 2" xfId="131"/>
    <cellStyle name="Moneda 2 18" xfId="37"/>
    <cellStyle name="Moneda 2 18 2" xfId="132"/>
    <cellStyle name="Moneda 2 19" xfId="38"/>
    <cellStyle name="Moneda 2 19 2" xfId="133"/>
    <cellStyle name="Moneda 2 2" xfId="39"/>
    <cellStyle name="Moneda 2 2 2" xfId="40"/>
    <cellStyle name="Moneda 2 2 2 2" xfId="135"/>
    <cellStyle name="Moneda 2 2 3" xfId="41"/>
    <cellStyle name="Moneda 2 2 3 2" xfId="136"/>
    <cellStyle name="Moneda 2 2 4" xfId="42"/>
    <cellStyle name="Moneda 2 2 4 2" xfId="137"/>
    <cellStyle name="Moneda 2 2 5" xfId="43"/>
    <cellStyle name="Moneda 2 2 5 2" xfId="138"/>
    <cellStyle name="Moneda 2 2 6" xfId="134"/>
    <cellStyle name="Moneda 2 20" xfId="44"/>
    <cellStyle name="Moneda 2 20 2" xfId="139"/>
    <cellStyle name="Moneda 2 21" xfId="97"/>
    <cellStyle name="Moneda 2 22" xfId="108"/>
    <cellStyle name="Moneda 2 23" xfId="156"/>
    <cellStyle name="Moneda 2 24" xfId="165"/>
    <cellStyle name="Moneda 2 3" xfId="45"/>
    <cellStyle name="Moneda 2 3 2" xfId="140"/>
    <cellStyle name="Moneda 2 4" xfId="46"/>
    <cellStyle name="Moneda 2 4 2" xfId="141"/>
    <cellStyle name="Moneda 2 5" xfId="47"/>
    <cellStyle name="Moneda 2 5 2" xfId="142"/>
    <cellStyle name="Moneda 2 6" xfId="48"/>
    <cellStyle name="Moneda 2 6 2" xfId="143"/>
    <cellStyle name="Moneda 2 7" xfId="49"/>
    <cellStyle name="Moneda 2 7 2" xfId="144"/>
    <cellStyle name="Moneda 2 8" xfId="50"/>
    <cellStyle name="Moneda 2 8 2" xfId="145"/>
    <cellStyle name="Moneda 2 9" xfId="51"/>
    <cellStyle name="Moneda 2 9 2" xfId="146"/>
    <cellStyle name="Moneda 3" xfId="52"/>
    <cellStyle name="Moneda 3 2" xfId="53"/>
    <cellStyle name="Moneda 3 2 2" xfId="54"/>
    <cellStyle name="Moneda 3 2 2 2" xfId="149"/>
    <cellStyle name="Moneda 3 2 3" xfId="104"/>
    <cellStyle name="Moneda 3 2 4" xfId="148"/>
    <cellStyle name="Moneda 3 2 5" xfId="157"/>
    <cellStyle name="Moneda 3 2 6" xfId="166"/>
    <cellStyle name="Moneda 3 3" xfId="147"/>
    <cellStyle name="Moneda 4" xfId="55"/>
    <cellStyle name="Moneda 5" xfId="56"/>
    <cellStyle name="Moneda 5 2" xfId="57"/>
    <cellStyle name="Moneda 5 2 2" xfId="150"/>
    <cellStyle name="Moneda 6" xfId="58"/>
    <cellStyle name="Moneda 6 2" xfId="59"/>
    <cellStyle name="Moneda 6 2 2" xfId="151"/>
    <cellStyle name="Moneda 7" xfId="60"/>
    <cellStyle name="Moneda 7 2" xfId="61"/>
    <cellStyle name="Moneda 7 2 2" xfId="153"/>
    <cellStyle name="Moneda 7 3" xfId="152"/>
    <cellStyle name="Moneda 8" xfId="62"/>
    <cellStyle name="Moneda 8 2" xfId="105"/>
    <cellStyle name="Moneda 9" xfId="92"/>
    <cellStyle name="Moneda 9 2" xfId="110"/>
    <cellStyle name="Moneda 9 3" xfId="154"/>
    <cellStyle name="Moneda 9 4" xfId="160"/>
    <cellStyle name="Moneda 9 5" xfId="169"/>
    <cellStyle name="Normal" xfId="0" builtinId="0"/>
    <cellStyle name="Normal 10" xfId="8"/>
    <cellStyle name="Normal 11" xfId="63"/>
    <cellStyle name="Normal 12" xfId="64"/>
    <cellStyle name="Normal 13" xfId="65"/>
    <cellStyle name="Normal 14" xfId="66"/>
    <cellStyle name="Normal 15" xfId="67"/>
    <cellStyle name="Normal 16" xfId="93"/>
    <cellStyle name="Normal 16 2" xfId="68"/>
    <cellStyle name="Normal 16 3" xfId="111"/>
    <cellStyle name="Normal 16 4" xfId="161"/>
    <cellStyle name="Normal 16 5" xfId="170"/>
    <cellStyle name="Normal 17" xfId="95"/>
    <cellStyle name="Normal 17 2" xfId="69"/>
    <cellStyle name="Normal 17 3" xfId="113"/>
    <cellStyle name="Normal 17 4" xfId="163"/>
    <cellStyle name="Normal 17 5" xfId="172"/>
    <cellStyle name="Normal 18" xfId="174"/>
    <cellStyle name="Normal 18 2" xfId="70"/>
    <cellStyle name="Normal 2" xfId="5"/>
    <cellStyle name="Normal 2 2" xfId="71"/>
    <cellStyle name="Normal 2 2 2" xfId="72"/>
    <cellStyle name="Normal 2 2 3" xfId="106"/>
    <cellStyle name="Normal 2 2 4" xfId="158"/>
    <cellStyle name="Normal 2 2 5" xfId="167"/>
    <cellStyle name="Normal 3" xfId="7"/>
    <cellStyle name="Normal 3 2" xfId="73"/>
    <cellStyle name="Normal 3 3" xfId="74"/>
    <cellStyle name="Normal 3 4" xfId="75"/>
    <cellStyle name="Normal 3 5" xfId="76"/>
    <cellStyle name="Normal 3 6" xfId="77"/>
    <cellStyle name="Normal 3 7" xfId="78"/>
    <cellStyle name="Normal 3 8" xfId="79"/>
    <cellStyle name="Normal 3 9" xfId="80"/>
    <cellStyle name="Normal 4" xfId="81"/>
    <cellStyle name="Normal 4 2" xfId="107"/>
    <cellStyle name="Normal 4 3" xfId="159"/>
    <cellStyle name="Normal 4 4" xfId="168"/>
    <cellStyle name="Normal 5" xfId="82"/>
    <cellStyle name="Normal 6" xfId="83"/>
    <cellStyle name="Normal 7" xfId="84"/>
    <cellStyle name="Normal 8" xfId="85"/>
    <cellStyle name="Normal 9" xfId="86"/>
    <cellStyle name="Normal_~9885111 2" xfId="2"/>
    <cellStyle name="Porcentual 2" xfId="3"/>
    <cellStyle name="Porcentual 2 2" xfId="87"/>
    <cellStyle name="Porcentual 2 3" xfId="88"/>
    <cellStyle name="Porcentual 2 3 2" xfId="89"/>
    <cellStyle name="Porcentual 3" xfId="90"/>
    <cellStyle name="Porcentual 4" xfId="94"/>
    <cellStyle name="Porcentual 4 2" xfId="112"/>
    <cellStyle name="Porcentual 4 3" xfId="162"/>
    <cellStyle name="Porcentual 4 4" xfId="17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1194435</xdr:colOff>
      <xdr:row>0</xdr:row>
      <xdr:rowOff>97156</xdr:rowOff>
    </xdr:from>
    <xdr:to>
      <xdr:col>4</xdr:col>
      <xdr:colOff>471356</xdr:colOff>
      <xdr:row>3</xdr:row>
      <xdr:rowOff>96097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0085" y="97156"/>
          <a:ext cx="1931221" cy="627591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47624</xdr:rowOff>
    </xdr:from>
    <xdr:to>
      <xdr:col>3</xdr:col>
      <xdr:colOff>449242</xdr:colOff>
      <xdr:row>5</xdr:row>
      <xdr:rowOff>142874</xdr:rowOff>
    </xdr:to>
    <xdr:pic>
      <xdr:nvPicPr>
        <xdr:cNvPr id="2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9" y="47624"/>
          <a:ext cx="3600113" cy="117729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47624</xdr:rowOff>
    </xdr:from>
    <xdr:to>
      <xdr:col>3</xdr:col>
      <xdr:colOff>449242</xdr:colOff>
      <xdr:row>5</xdr:row>
      <xdr:rowOff>142874</xdr:rowOff>
    </xdr:to>
    <xdr:pic>
      <xdr:nvPicPr>
        <xdr:cNvPr id="2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9" y="47624"/>
          <a:ext cx="3600113" cy="117729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47624</xdr:rowOff>
    </xdr:from>
    <xdr:to>
      <xdr:col>3</xdr:col>
      <xdr:colOff>449242</xdr:colOff>
      <xdr:row>5</xdr:row>
      <xdr:rowOff>142874</xdr:rowOff>
    </xdr:to>
    <xdr:pic>
      <xdr:nvPicPr>
        <xdr:cNvPr id="2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9" y="47624"/>
          <a:ext cx="3600113" cy="1177290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47624</xdr:rowOff>
    </xdr:from>
    <xdr:to>
      <xdr:col>3</xdr:col>
      <xdr:colOff>449242</xdr:colOff>
      <xdr:row>5</xdr:row>
      <xdr:rowOff>142874</xdr:rowOff>
    </xdr:to>
    <xdr:pic>
      <xdr:nvPicPr>
        <xdr:cNvPr id="2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9" y="47624"/>
          <a:ext cx="3600113" cy="1177290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47624</xdr:rowOff>
    </xdr:from>
    <xdr:to>
      <xdr:col>3</xdr:col>
      <xdr:colOff>449242</xdr:colOff>
      <xdr:row>5</xdr:row>
      <xdr:rowOff>142874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9" y="47624"/>
          <a:ext cx="3497243" cy="1190625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47624</xdr:rowOff>
    </xdr:from>
    <xdr:to>
      <xdr:col>3</xdr:col>
      <xdr:colOff>449242</xdr:colOff>
      <xdr:row>5</xdr:row>
      <xdr:rowOff>142874</xdr:rowOff>
    </xdr:to>
    <xdr:pic>
      <xdr:nvPicPr>
        <xdr:cNvPr id="2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9" y="47624"/>
          <a:ext cx="3600113" cy="1177290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47624</xdr:rowOff>
    </xdr:from>
    <xdr:to>
      <xdr:col>3</xdr:col>
      <xdr:colOff>449242</xdr:colOff>
      <xdr:row>5</xdr:row>
      <xdr:rowOff>142874</xdr:rowOff>
    </xdr:to>
    <xdr:pic>
      <xdr:nvPicPr>
        <xdr:cNvPr id="2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9" y="47624"/>
          <a:ext cx="3600113" cy="1177290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47624</xdr:rowOff>
    </xdr:from>
    <xdr:to>
      <xdr:col>3</xdr:col>
      <xdr:colOff>449242</xdr:colOff>
      <xdr:row>5</xdr:row>
      <xdr:rowOff>142874</xdr:rowOff>
    </xdr:to>
    <xdr:pic>
      <xdr:nvPicPr>
        <xdr:cNvPr id="2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9" y="47624"/>
          <a:ext cx="3600113" cy="1177290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47624</xdr:rowOff>
    </xdr:from>
    <xdr:to>
      <xdr:col>3</xdr:col>
      <xdr:colOff>449242</xdr:colOff>
      <xdr:row>5</xdr:row>
      <xdr:rowOff>142874</xdr:rowOff>
    </xdr:to>
    <xdr:pic>
      <xdr:nvPicPr>
        <xdr:cNvPr id="2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9" y="47624"/>
          <a:ext cx="3600113" cy="1177290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47624</xdr:rowOff>
    </xdr:from>
    <xdr:to>
      <xdr:col>3</xdr:col>
      <xdr:colOff>449242</xdr:colOff>
      <xdr:row>5</xdr:row>
      <xdr:rowOff>142874</xdr:rowOff>
    </xdr:to>
    <xdr:pic>
      <xdr:nvPicPr>
        <xdr:cNvPr id="2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9" y="47624"/>
          <a:ext cx="3600113" cy="11772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66676</xdr:rowOff>
    </xdr:from>
    <xdr:to>
      <xdr:col>1</xdr:col>
      <xdr:colOff>1258756</xdr:colOff>
      <xdr:row>3</xdr:row>
      <xdr:rowOff>116417</xdr:rowOff>
    </xdr:to>
    <xdr:pic>
      <xdr:nvPicPr>
        <xdr:cNvPr id="2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66676"/>
          <a:ext cx="1896931" cy="621241"/>
        </a:xfrm>
        <a:prstGeom prst="rect">
          <a:avLst/>
        </a:prstGeom>
        <a:noFill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47624</xdr:rowOff>
    </xdr:from>
    <xdr:to>
      <xdr:col>3</xdr:col>
      <xdr:colOff>449242</xdr:colOff>
      <xdr:row>5</xdr:row>
      <xdr:rowOff>142874</xdr:rowOff>
    </xdr:to>
    <xdr:pic>
      <xdr:nvPicPr>
        <xdr:cNvPr id="2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9" y="47624"/>
          <a:ext cx="3600113" cy="117729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66676</xdr:rowOff>
    </xdr:from>
    <xdr:to>
      <xdr:col>1</xdr:col>
      <xdr:colOff>1581913</xdr:colOff>
      <xdr:row>3</xdr:row>
      <xdr:rowOff>222250</xdr:rowOff>
    </xdr:to>
    <xdr:pic>
      <xdr:nvPicPr>
        <xdr:cNvPr id="2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66676"/>
          <a:ext cx="2220088" cy="727074"/>
        </a:xfrm>
        <a:prstGeom prst="rect">
          <a:avLst/>
        </a:prstGeom>
        <a:noFill/>
      </xdr:spPr>
    </xdr:pic>
    <xdr:clientData/>
  </xdr:twoCellAnchor>
  <xdr:twoCellAnchor>
    <xdr:from>
      <xdr:col>1</xdr:col>
      <xdr:colOff>1502833</xdr:colOff>
      <xdr:row>12</xdr:row>
      <xdr:rowOff>0</xdr:rowOff>
    </xdr:from>
    <xdr:to>
      <xdr:col>8</xdr:col>
      <xdr:colOff>222250</xdr:colOff>
      <xdr:row>31</xdr:row>
      <xdr:rowOff>52917</xdr:rowOff>
    </xdr:to>
    <xdr:sp macro="" textlink="">
      <xdr:nvSpPr>
        <xdr:cNvPr id="3" name="2 Rectángulo"/>
        <xdr:cNvSpPr/>
      </xdr:nvSpPr>
      <xdr:spPr>
        <a:xfrm>
          <a:off x="2264833" y="2391833"/>
          <a:ext cx="6561667" cy="385233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/>
            <a:t>NO IMPRIMIR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231321</xdr:colOff>
      <xdr:row>0</xdr:row>
      <xdr:rowOff>95250</xdr:rowOff>
    </xdr:from>
    <xdr:to>
      <xdr:col>3</xdr:col>
      <xdr:colOff>51031</xdr:colOff>
      <xdr:row>4</xdr:row>
      <xdr:rowOff>114300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1" y="95250"/>
          <a:ext cx="3172510" cy="10668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47624</xdr:rowOff>
    </xdr:from>
    <xdr:to>
      <xdr:col>3</xdr:col>
      <xdr:colOff>43415</xdr:colOff>
      <xdr:row>5</xdr:row>
      <xdr:rowOff>35718</xdr:rowOff>
    </xdr:to>
    <xdr:pic>
      <xdr:nvPicPr>
        <xdr:cNvPr id="1027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49" y="47624"/>
          <a:ext cx="3218416" cy="1083469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63499</xdr:rowOff>
    </xdr:from>
    <xdr:to>
      <xdr:col>2</xdr:col>
      <xdr:colOff>2470526</xdr:colOff>
      <xdr:row>5</xdr:row>
      <xdr:rowOff>11905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63499"/>
          <a:ext cx="3113464" cy="1043781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112184</xdr:rowOff>
    </xdr:from>
    <xdr:to>
      <xdr:col>2</xdr:col>
      <xdr:colOff>2130909</xdr:colOff>
      <xdr:row>4</xdr:row>
      <xdr:rowOff>137584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833" y="112184"/>
          <a:ext cx="2861159" cy="9461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89958</xdr:colOff>
      <xdr:row>0</xdr:row>
      <xdr:rowOff>84666</xdr:rowOff>
    </xdr:from>
    <xdr:to>
      <xdr:col>3</xdr:col>
      <xdr:colOff>438632</xdr:colOff>
      <xdr:row>3</xdr:row>
      <xdr:rowOff>196849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0791" y="84666"/>
          <a:ext cx="2867508" cy="937683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0</xdr:row>
      <xdr:rowOff>84667</xdr:rowOff>
    </xdr:from>
    <xdr:to>
      <xdr:col>2</xdr:col>
      <xdr:colOff>2333050</xdr:colOff>
      <xdr:row>3</xdr:row>
      <xdr:rowOff>196850</xdr:rowOff>
    </xdr:to>
    <xdr:pic>
      <xdr:nvPicPr>
        <xdr:cNvPr id="2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75" y="84667"/>
          <a:ext cx="2867508" cy="93768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76"/>
  <sheetViews>
    <sheetView view="pageBreakPreview" zoomScaleSheetLayoutView="100" workbookViewId="0">
      <selection activeCell="H54" sqref="H54"/>
    </sheetView>
  </sheetViews>
  <sheetFormatPr baseColWidth="10" defaultRowHeight="12.75" x14ac:dyDescent="0.2"/>
  <cols>
    <col min="1" max="1" width="1.28515625" customWidth="1"/>
    <col min="2" max="2" width="11.5703125" bestFit="1" customWidth="1"/>
    <col min="3" max="3" width="19.140625" customWidth="1"/>
    <col min="4" max="4" width="14" bestFit="1" customWidth="1"/>
    <col min="5" max="5" width="58.7109375" style="150" customWidth="1"/>
    <col min="6" max="6" width="13.7109375" bestFit="1" customWidth="1"/>
    <col min="7" max="7" width="13.28515625" bestFit="1" customWidth="1"/>
    <col min="8" max="8" width="14.28515625" customWidth="1"/>
    <col min="10" max="10" width="12.28515625" style="99" bestFit="1" customWidth="1"/>
  </cols>
  <sheetData>
    <row r="3" spans="2:9" ht="28.5" customHeight="1" x14ac:dyDescent="0.25">
      <c r="B3" s="194" t="s">
        <v>176</v>
      </c>
      <c r="C3" s="184"/>
      <c r="D3" s="184"/>
      <c r="E3" s="184"/>
      <c r="F3" s="184"/>
      <c r="G3" s="184"/>
      <c r="H3" s="184"/>
      <c r="I3" s="184"/>
    </row>
    <row r="4" spans="2:9" ht="13.5" thickBot="1" x14ac:dyDescent="0.25"/>
    <row r="5" spans="2:9" x14ac:dyDescent="0.2">
      <c r="B5" s="157" t="s">
        <v>144</v>
      </c>
      <c r="C5" s="158"/>
      <c r="D5" s="158"/>
      <c r="E5" s="159"/>
      <c r="F5" s="158"/>
      <c r="G5" s="158"/>
      <c r="H5" s="158"/>
      <c r="I5" s="160"/>
    </row>
    <row r="6" spans="2:9" x14ac:dyDescent="0.2">
      <c r="B6" s="161"/>
      <c r="C6" s="162"/>
      <c r="D6" s="162"/>
      <c r="E6" s="163"/>
      <c r="F6" s="162"/>
      <c r="G6" s="162"/>
      <c r="H6" s="162"/>
      <c r="I6" s="164"/>
    </row>
    <row r="7" spans="2:9" x14ac:dyDescent="0.2">
      <c r="B7" s="165">
        <v>1</v>
      </c>
      <c r="C7" s="162" t="s">
        <v>161</v>
      </c>
      <c r="D7" s="162"/>
      <c r="E7" s="163"/>
      <c r="F7" s="162"/>
      <c r="G7" s="162"/>
      <c r="H7" s="162"/>
      <c r="I7" s="164"/>
    </row>
    <row r="8" spans="2:9" x14ac:dyDescent="0.2">
      <c r="B8" s="165">
        <v>2</v>
      </c>
      <c r="C8" s="162" t="s">
        <v>162</v>
      </c>
      <c r="D8" s="162"/>
      <c r="E8" s="163"/>
      <c r="F8" s="162"/>
      <c r="G8" s="162"/>
      <c r="H8" s="162"/>
      <c r="I8" s="164"/>
    </row>
    <row r="9" spans="2:9" ht="13.5" thickBot="1" x14ac:dyDescent="0.25">
      <c r="B9" s="166"/>
      <c r="C9" s="167"/>
      <c r="D9" s="167"/>
      <c r="E9" s="168"/>
      <c r="F9" s="167"/>
      <c r="G9" s="167"/>
      <c r="H9" s="167"/>
      <c r="I9" s="169"/>
    </row>
    <row r="10" spans="2:9" ht="13.5" thickBot="1" x14ac:dyDescent="0.25">
      <c r="B10" s="149"/>
    </row>
    <row r="11" spans="2:9" x14ac:dyDescent="0.2">
      <c r="B11" s="170" t="s">
        <v>145</v>
      </c>
      <c r="C11" s="158"/>
      <c r="D11" s="158"/>
      <c r="E11" s="159"/>
      <c r="F11" s="158"/>
      <c r="G11" s="158"/>
      <c r="H11" s="158"/>
      <c r="I11" s="158"/>
    </row>
    <row r="12" spans="2:9" x14ac:dyDescent="0.2">
      <c r="B12" s="161"/>
      <c r="C12" s="162"/>
      <c r="D12" s="162"/>
      <c r="E12" s="163"/>
      <c r="F12" s="162"/>
      <c r="G12" s="162"/>
      <c r="H12" s="162"/>
      <c r="I12" s="162"/>
    </row>
    <row r="13" spans="2:9" x14ac:dyDescent="0.2">
      <c r="B13" s="165">
        <v>1</v>
      </c>
      <c r="C13" s="162" t="s">
        <v>161</v>
      </c>
      <c r="D13" s="162"/>
      <c r="E13" s="163"/>
      <c r="F13" s="162"/>
      <c r="G13" s="162"/>
      <c r="H13" s="162"/>
      <c r="I13" s="162"/>
    </row>
    <row r="14" spans="2:9" x14ac:dyDescent="0.2">
      <c r="B14" s="165">
        <v>2</v>
      </c>
      <c r="C14" s="162" t="s">
        <v>163</v>
      </c>
      <c r="D14" s="162"/>
      <c r="E14" s="163"/>
      <c r="F14" s="162"/>
      <c r="G14" s="162"/>
      <c r="H14" s="162"/>
      <c r="I14" s="162"/>
    </row>
    <row r="15" spans="2:9" x14ac:dyDescent="0.2">
      <c r="B15" s="165">
        <v>3</v>
      </c>
      <c r="C15" s="162" t="s">
        <v>164</v>
      </c>
      <c r="D15" s="162"/>
      <c r="E15" s="163"/>
      <c r="F15" s="162"/>
      <c r="G15" s="162"/>
      <c r="H15" s="162"/>
      <c r="I15" s="162"/>
    </row>
    <row r="16" spans="2:9" x14ac:dyDescent="0.2">
      <c r="B16" s="161"/>
      <c r="C16" s="162" t="s">
        <v>165</v>
      </c>
      <c r="D16" s="162"/>
      <c r="E16" s="163"/>
      <c r="F16" s="162"/>
      <c r="G16" s="162"/>
      <c r="H16" s="162"/>
      <c r="I16" s="162"/>
    </row>
    <row r="17" spans="2:9" ht="13.5" thickBot="1" x14ac:dyDescent="0.25">
      <c r="B17" s="161"/>
      <c r="C17" s="162"/>
      <c r="D17" s="162"/>
      <c r="E17" s="163"/>
      <c r="F17" s="162"/>
      <c r="G17" s="162"/>
      <c r="H17" s="162"/>
      <c r="I17" s="162"/>
    </row>
    <row r="18" spans="2:9" ht="20.25" customHeight="1" x14ac:dyDescent="0.2">
      <c r="B18" s="161"/>
      <c r="C18" s="151" t="s">
        <v>166</v>
      </c>
      <c r="D18" s="152" t="s">
        <v>167</v>
      </c>
      <c r="E18" s="153" t="s">
        <v>168</v>
      </c>
      <c r="F18" s="162"/>
      <c r="G18" s="162"/>
      <c r="H18" s="162"/>
      <c r="I18" s="162"/>
    </row>
    <row r="19" spans="2:9" x14ac:dyDescent="0.2">
      <c r="B19" s="161"/>
      <c r="C19" s="161"/>
      <c r="D19" s="162"/>
      <c r="E19" s="171"/>
      <c r="F19" s="162"/>
      <c r="G19" s="162"/>
      <c r="H19" s="162"/>
      <c r="I19" s="162"/>
    </row>
    <row r="20" spans="2:9" x14ac:dyDescent="0.2">
      <c r="B20" s="161"/>
      <c r="C20" s="172">
        <v>2411</v>
      </c>
      <c r="D20" s="173">
        <v>7000</v>
      </c>
      <c r="E20" s="174" t="s">
        <v>170</v>
      </c>
      <c r="F20" s="162"/>
      <c r="G20" s="162"/>
      <c r="H20" s="162"/>
      <c r="I20" s="162"/>
    </row>
    <row r="21" spans="2:9" x14ac:dyDescent="0.2">
      <c r="B21" s="161"/>
      <c r="C21" s="172">
        <v>2431</v>
      </c>
      <c r="D21" s="173">
        <v>5000</v>
      </c>
      <c r="E21" s="175" t="s">
        <v>153</v>
      </c>
      <c r="F21" s="162"/>
      <c r="G21" s="162"/>
      <c r="H21" s="162"/>
      <c r="I21" s="162"/>
    </row>
    <row r="22" spans="2:9" x14ac:dyDescent="0.2">
      <c r="B22" s="161"/>
      <c r="C22" s="176">
        <v>2481</v>
      </c>
      <c r="D22" s="173">
        <v>10000</v>
      </c>
      <c r="E22" s="175" t="s">
        <v>151</v>
      </c>
      <c r="F22" s="162"/>
      <c r="G22" s="162"/>
      <c r="H22" s="162"/>
      <c r="I22" s="162"/>
    </row>
    <row r="23" spans="2:9" x14ac:dyDescent="0.2">
      <c r="B23" s="161"/>
      <c r="C23" s="172">
        <v>2491</v>
      </c>
      <c r="D23" s="173">
        <v>5000</v>
      </c>
      <c r="E23" s="175" t="s">
        <v>152</v>
      </c>
      <c r="F23" s="162"/>
      <c r="G23" s="162"/>
      <c r="H23" s="162"/>
      <c r="I23" s="162"/>
    </row>
    <row r="24" spans="2:9" ht="22.5" x14ac:dyDescent="0.2">
      <c r="B24" s="161"/>
      <c r="C24" s="172">
        <v>2991</v>
      </c>
      <c r="D24" s="173">
        <v>3000</v>
      </c>
      <c r="E24" s="174" t="s">
        <v>154</v>
      </c>
      <c r="F24" s="162"/>
      <c r="G24" s="162"/>
      <c r="H24" s="162"/>
      <c r="I24" s="162"/>
    </row>
    <row r="25" spans="2:9" ht="22.5" x14ac:dyDescent="0.2">
      <c r="B25" s="161"/>
      <c r="C25" s="172">
        <v>3261</v>
      </c>
      <c r="D25" s="173">
        <v>7000</v>
      </c>
      <c r="E25" s="174" t="s">
        <v>171</v>
      </c>
      <c r="F25" s="162"/>
      <c r="G25" s="162"/>
      <c r="H25" s="162"/>
      <c r="I25" s="162"/>
    </row>
    <row r="26" spans="2:9" ht="22.5" x14ac:dyDescent="0.2">
      <c r="B26" s="161"/>
      <c r="C26" s="172">
        <v>3451</v>
      </c>
      <c r="D26" s="173">
        <v>71602.539999999994</v>
      </c>
      <c r="E26" s="174" t="s">
        <v>169</v>
      </c>
      <c r="F26" s="162"/>
      <c r="G26" s="162"/>
      <c r="H26" s="162"/>
      <c r="I26" s="162"/>
    </row>
    <row r="27" spans="2:9" ht="23.25" thickBot="1" x14ac:dyDescent="0.25">
      <c r="B27" s="177"/>
      <c r="C27" s="178">
        <v>3541</v>
      </c>
      <c r="D27" s="179">
        <v>120000</v>
      </c>
      <c r="E27" s="180" t="s">
        <v>155</v>
      </c>
      <c r="F27" s="167"/>
      <c r="G27" s="167"/>
      <c r="H27" s="167"/>
      <c r="I27" s="167"/>
    </row>
    <row r="29" spans="2:9" ht="13.5" thickBot="1" x14ac:dyDescent="0.25"/>
    <row r="30" spans="2:9" x14ac:dyDescent="0.2">
      <c r="B30" s="170" t="s">
        <v>125</v>
      </c>
      <c r="C30" s="158"/>
      <c r="D30" s="158"/>
      <c r="E30" s="159"/>
      <c r="F30" s="158"/>
      <c r="G30" s="158"/>
      <c r="H30" s="158"/>
      <c r="I30" s="158"/>
    </row>
    <row r="31" spans="2:9" x14ac:dyDescent="0.2">
      <c r="B31" s="161"/>
      <c r="C31" s="162"/>
      <c r="D31" s="162"/>
      <c r="E31" s="163"/>
      <c r="F31" s="162"/>
      <c r="G31" s="162"/>
      <c r="H31" s="162"/>
      <c r="I31" s="162"/>
    </row>
    <row r="32" spans="2:9" x14ac:dyDescent="0.2">
      <c r="B32" s="165">
        <v>1</v>
      </c>
      <c r="C32" s="181" t="s">
        <v>172</v>
      </c>
      <c r="D32" s="162"/>
      <c r="E32" s="163"/>
      <c r="F32" s="162"/>
      <c r="G32" s="162"/>
      <c r="H32" s="162"/>
      <c r="I32" s="162"/>
    </row>
    <row r="33" spans="2:9" ht="13.5" thickBot="1" x14ac:dyDescent="0.25">
      <c r="B33" s="177"/>
      <c r="C33" s="167"/>
      <c r="D33" s="167"/>
      <c r="E33" s="168"/>
      <c r="F33" s="167"/>
      <c r="G33" s="167"/>
      <c r="H33" s="167"/>
      <c r="I33" s="167"/>
    </row>
    <row r="34" spans="2:9" ht="13.5" thickBot="1" x14ac:dyDescent="0.25"/>
    <row r="35" spans="2:9" x14ac:dyDescent="0.2">
      <c r="B35" s="170" t="s">
        <v>173</v>
      </c>
      <c r="C35" s="158"/>
      <c r="D35" s="158"/>
      <c r="E35" s="159"/>
      <c r="F35" s="158"/>
      <c r="G35" s="158"/>
      <c r="H35" s="158"/>
      <c r="I35" s="160"/>
    </row>
    <row r="36" spans="2:9" x14ac:dyDescent="0.2">
      <c r="B36" s="161"/>
      <c r="C36" s="162"/>
      <c r="D36" s="162"/>
      <c r="E36" s="163"/>
      <c r="F36" s="162"/>
      <c r="G36" s="162"/>
      <c r="H36" s="162"/>
      <c r="I36" s="164"/>
    </row>
    <row r="37" spans="2:9" x14ac:dyDescent="0.2">
      <c r="B37" s="165">
        <v>1</v>
      </c>
      <c r="C37" s="181" t="s">
        <v>174</v>
      </c>
      <c r="D37" s="162"/>
      <c r="E37" s="163"/>
      <c r="F37" s="162"/>
      <c r="G37" s="162"/>
      <c r="H37" s="162"/>
      <c r="I37" s="164"/>
    </row>
    <row r="38" spans="2:9" x14ac:dyDescent="0.2">
      <c r="B38" s="165"/>
      <c r="C38" s="181" t="s">
        <v>175</v>
      </c>
      <c r="D38" s="162"/>
      <c r="E38" s="163"/>
      <c r="F38" s="162"/>
      <c r="G38" s="162"/>
      <c r="H38" s="162"/>
      <c r="I38" s="164"/>
    </row>
    <row r="39" spans="2:9" ht="13.5" thickBot="1" x14ac:dyDescent="0.25">
      <c r="B39" s="161"/>
      <c r="C39" s="162"/>
      <c r="D39" s="162"/>
      <c r="E39" s="163"/>
      <c r="F39" s="162"/>
      <c r="G39" s="162"/>
      <c r="H39" s="162"/>
      <c r="I39" s="164"/>
    </row>
    <row r="40" spans="2:9" ht="21.75" customHeight="1" x14ac:dyDescent="0.2">
      <c r="B40" s="161"/>
      <c r="C40" s="154" t="s">
        <v>192</v>
      </c>
      <c r="D40" s="155" t="s">
        <v>167</v>
      </c>
      <c r="E40" s="156" t="s">
        <v>193</v>
      </c>
      <c r="F40" s="156" t="s">
        <v>167</v>
      </c>
      <c r="G40" s="162"/>
      <c r="H40" s="162"/>
      <c r="I40" s="164"/>
    </row>
    <row r="41" spans="2:9" x14ac:dyDescent="0.2">
      <c r="B41" s="161"/>
      <c r="C41" s="182"/>
      <c r="D41" s="182"/>
      <c r="E41" s="183"/>
      <c r="F41" s="246"/>
      <c r="G41" s="162"/>
      <c r="H41" s="162"/>
      <c r="I41" s="164"/>
    </row>
    <row r="42" spans="2:9" x14ac:dyDescent="0.2">
      <c r="B42" s="161"/>
      <c r="C42" s="256">
        <v>2151</v>
      </c>
      <c r="D42" s="255">
        <v>112073.9</v>
      </c>
      <c r="E42" s="252">
        <v>1211</v>
      </c>
      <c r="F42" s="253">
        <f t="shared" ref="F42:F48" si="0">D42</f>
        <v>112073.9</v>
      </c>
      <c r="G42" s="162"/>
      <c r="H42" s="162"/>
      <c r="I42" s="164"/>
    </row>
    <row r="43" spans="2:9" x14ac:dyDescent="0.2">
      <c r="B43" s="161"/>
      <c r="C43" s="256">
        <v>2711</v>
      </c>
      <c r="D43" s="255">
        <v>62000</v>
      </c>
      <c r="E43" s="252">
        <v>1211</v>
      </c>
      <c r="F43" s="253">
        <f t="shared" si="0"/>
        <v>62000</v>
      </c>
      <c r="G43" s="162"/>
      <c r="H43" s="162"/>
      <c r="I43" s="164"/>
    </row>
    <row r="44" spans="2:9" x14ac:dyDescent="0.2">
      <c r="B44" s="161"/>
      <c r="C44" s="256">
        <v>2941</v>
      </c>
      <c r="D44" s="255">
        <v>15000</v>
      </c>
      <c r="E44" s="252">
        <v>1211</v>
      </c>
      <c r="F44" s="253">
        <f t="shared" si="0"/>
        <v>15000</v>
      </c>
      <c r="G44" s="162"/>
      <c r="H44" s="162"/>
      <c r="I44" s="164"/>
    </row>
    <row r="45" spans="2:9" x14ac:dyDescent="0.2">
      <c r="B45" s="161"/>
      <c r="C45" s="256">
        <v>3331</v>
      </c>
      <c r="D45" s="255">
        <v>115080</v>
      </c>
      <c r="E45" s="252">
        <v>1211</v>
      </c>
      <c r="F45" s="253">
        <f t="shared" si="0"/>
        <v>115080</v>
      </c>
      <c r="G45" s="162"/>
      <c r="H45" s="162"/>
      <c r="I45" s="164"/>
    </row>
    <row r="46" spans="2:9" x14ac:dyDescent="0.2">
      <c r="B46" s="161"/>
      <c r="C46" s="256">
        <v>3391</v>
      </c>
      <c r="D46" s="255">
        <v>165000</v>
      </c>
      <c r="E46" s="252">
        <v>1211</v>
      </c>
      <c r="F46" s="253">
        <f t="shared" si="0"/>
        <v>165000</v>
      </c>
      <c r="G46" s="162"/>
      <c r="H46" s="162"/>
      <c r="I46" s="164"/>
    </row>
    <row r="47" spans="2:9" x14ac:dyDescent="0.2">
      <c r="B47" s="161"/>
      <c r="C47" s="256">
        <v>3411</v>
      </c>
      <c r="D47" s="255">
        <v>5000</v>
      </c>
      <c r="E47" s="252">
        <v>1211</v>
      </c>
      <c r="F47" s="253">
        <f t="shared" si="0"/>
        <v>5000</v>
      </c>
      <c r="G47" s="250">
        <f>SUM(F42:F48)</f>
        <v>520858.15</v>
      </c>
      <c r="H47" s="162"/>
      <c r="I47" s="164"/>
    </row>
    <row r="48" spans="2:9" x14ac:dyDescent="0.2">
      <c r="B48" s="161"/>
      <c r="C48" s="256">
        <v>3451</v>
      </c>
      <c r="D48" s="255">
        <v>46704.25</v>
      </c>
      <c r="E48" s="252">
        <v>1211</v>
      </c>
      <c r="F48" s="253">
        <f t="shared" si="0"/>
        <v>46704.25</v>
      </c>
      <c r="G48" s="162"/>
      <c r="H48" s="162"/>
      <c r="I48" s="164"/>
    </row>
    <row r="49" spans="2:10" x14ac:dyDescent="0.2">
      <c r="B49" s="161"/>
      <c r="C49" s="247">
        <v>3451</v>
      </c>
      <c r="D49" s="183">
        <v>21131.46</v>
      </c>
      <c r="E49" s="251">
        <v>1321</v>
      </c>
      <c r="F49" s="249">
        <v>21131.46</v>
      </c>
      <c r="G49" s="250"/>
      <c r="H49" s="162"/>
      <c r="I49" s="164"/>
    </row>
    <row r="50" spans="2:10" x14ac:dyDescent="0.2">
      <c r="B50" s="161"/>
      <c r="C50" s="256">
        <v>3451</v>
      </c>
      <c r="D50" s="255">
        <v>3766.83</v>
      </c>
      <c r="E50" s="252">
        <v>1322</v>
      </c>
      <c r="F50" s="253">
        <v>3766.83</v>
      </c>
      <c r="G50" s="162"/>
      <c r="H50" s="162"/>
      <c r="I50" s="164"/>
    </row>
    <row r="51" spans="2:10" ht="13.5" thickBot="1" x14ac:dyDescent="0.25">
      <c r="B51" s="177"/>
      <c r="C51" s="257">
        <v>3572</v>
      </c>
      <c r="D51" s="255">
        <v>30000</v>
      </c>
      <c r="E51" s="252">
        <v>1322</v>
      </c>
      <c r="F51" s="254">
        <v>30000</v>
      </c>
      <c r="G51" s="167"/>
      <c r="H51" s="167"/>
      <c r="I51" s="169"/>
    </row>
    <row r="52" spans="2:10" x14ac:dyDescent="0.2">
      <c r="C52" s="256">
        <v>3791</v>
      </c>
      <c r="D52" s="255">
        <v>40000</v>
      </c>
      <c r="E52" s="252">
        <v>1322</v>
      </c>
      <c r="F52" s="255">
        <v>40000</v>
      </c>
    </row>
    <row r="53" spans="2:10" x14ac:dyDescent="0.2">
      <c r="C53" s="256">
        <v>3822</v>
      </c>
      <c r="D53" s="255">
        <v>40000</v>
      </c>
      <c r="E53" s="252">
        <v>1322</v>
      </c>
      <c r="F53" s="255">
        <v>40000</v>
      </c>
      <c r="G53" s="98"/>
    </row>
    <row r="54" spans="2:10" x14ac:dyDescent="0.2">
      <c r="C54" s="256">
        <v>5151</v>
      </c>
      <c r="D54" s="255">
        <v>4452.28</v>
      </c>
      <c r="E54" s="252">
        <v>1322</v>
      </c>
      <c r="F54" s="255">
        <v>4452.28</v>
      </c>
      <c r="G54" s="98">
        <f>SUM(F50:F54)</f>
        <v>118219.11</v>
      </c>
    </row>
    <row r="55" spans="2:10" x14ac:dyDescent="0.2">
      <c r="C55" s="247">
        <v>5151</v>
      </c>
      <c r="D55" s="183">
        <v>14310.34</v>
      </c>
      <c r="E55" s="251">
        <v>1343</v>
      </c>
      <c r="F55" s="183">
        <v>14310.34</v>
      </c>
      <c r="G55" s="98"/>
    </row>
    <row r="56" spans="2:10" x14ac:dyDescent="0.2">
      <c r="C56" s="256">
        <v>5151</v>
      </c>
      <c r="D56" s="255">
        <v>11237.38</v>
      </c>
      <c r="E56" s="252">
        <v>1411</v>
      </c>
      <c r="F56" s="255">
        <v>11237.38</v>
      </c>
      <c r="G56" s="98"/>
    </row>
    <row r="57" spans="2:10" x14ac:dyDescent="0.2">
      <c r="C57" s="256">
        <v>5911</v>
      </c>
      <c r="D57" s="255">
        <v>80978.710000000006</v>
      </c>
      <c r="E57" s="252">
        <v>1411</v>
      </c>
      <c r="F57" s="255">
        <v>80978.710000000006</v>
      </c>
      <c r="G57" s="98"/>
      <c r="H57" s="98"/>
      <c r="I57" s="98"/>
    </row>
    <row r="58" spans="2:10" x14ac:dyDescent="0.2">
      <c r="C58" s="247">
        <v>5911</v>
      </c>
      <c r="D58" s="183">
        <v>1926.53</v>
      </c>
      <c r="E58" s="248">
        <v>1421</v>
      </c>
      <c r="F58" s="183">
        <v>1926.53</v>
      </c>
      <c r="H58" s="98"/>
    </row>
    <row r="59" spans="2:10" x14ac:dyDescent="0.2">
      <c r="C59" s="256">
        <v>5911</v>
      </c>
      <c r="D59" s="259">
        <v>6742.09</v>
      </c>
      <c r="E59" s="257">
        <v>1431</v>
      </c>
      <c r="F59" s="259">
        <v>6742.09</v>
      </c>
    </row>
    <row r="60" spans="2:10" x14ac:dyDescent="0.2">
      <c r="C60" s="247">
        <v>5911</v>
      </c>
      <c r="D60" s="258">
        <v>1284.45</v>
      </c>
      <c r="E60" s="248">
        <v>1432</v>
      </c>
      <c r="F60" s="183">
        <v>1284.45</v>
      </c>
      <c r="G60" s="98">
        <f>SUM(F59:F60)</f>
        <v>8026.54</v>
      </c>
    </row>
    <row r="61" spans="2:10" x14ac:dyDescent="0.2">
      <c r="C61" s="256">
        <v>5911</v>
      </c>
      <c r="D61" s="259">
        <v>9244.2199999999993</v>
      </c>
      <c r="E61" s="257">
        <v>1712</v>
      </c>
      <c r="F61" s="255">
        <v>9244.2199999999993</v>
      </c>
    </row>
    <row r="62" spans="2:10" x14ac:dyDescent="0.2">
      <c r="C62" s="247">
        <v>5911</v>
      </c>
      <c r="D62" s="258">
        <v>42000</v>
      </c>
      <c r="E62" s="248">
        <v>3171</v>
      </c>
      <c r="F62" s="183">
        <v>42000</v>
      </c>
    </row>
    <row r="63" spans="2:10" x14ac:dyDescent="0.2">
      <c r="C63" s="256">
        <v>5911</v>
      </c>
      <c r="D63" s="259">
        <v>60000</v>
      </c>
      <c r="E63" s="257">
        <v>3311</v>
      </c>
      <c r="F63" s="255">
        <v>60000</v>
      </c>
      <c r="G63" s="263"/>
      <c r="H63" s="263"/>
      <c r="I63" s="263"/>
      <c r="J63" s="264"/>
    </row>
    <row r="64" spans="2:10" x14ac:dyDescent="0.2">
      <c r="C64" s="247">
        <v>5911</v>
      </c>
      <c r="D64" s="258">
        <v>5000</v>
      </c>
      <c r="E64" s="248">
        <v>5611</v>
      </c>
      <c r="F64" s="265">
        <v>5000</v>
      </c>
      <c r="G64" s="263"/>
      <c r="H64" s="263"/>
      <c r="I64" s="263"/>
      <c r="J64" s="264"/>
    </row>
    <row r="65" spans="3:10" x14ac:dyDescent="0.2">
      <c r="C65" s="247">
        <v>2151</v>
      </c>
      <c r="D65" s="258">
        <v>10000</v>
      </c>
      <c r="E65" s="248">
        <v>5611</v>
      </c>
      <c r="F65" s="265">
        <v>10000</v>
      </c>
      <c r="G65" s="264"/>
      <c r="H65" s="264">
        <v>785932.44</v>
      </c>
      <c r="I65" s="263"/>
      <c r="J65" s="264"/>
    </row>
    <row r="66" spans="3:10" x14ac:dyDescent="0.2">
      <c r="C66" s="256">
        <v>5911</v>
      </c>
      <c r="D66" s="255">
        <v>0.1</v>
      </c>
      <c r="E66" s="257">
        <v>4419</v>
      </c>
      <c r="F66" s="267">
        <v>0.1</v>
      </c>
      <c r="G66" s="264">
        <v>199073.9</v>
      </c>
      <c r="H66" s="99"/>
      <c r="I66" s="263"/>
      <c r="J66" s="264"/>
    </row>
    <row r="67" spans="3:10" x14ac:dyDescent="0.2">
      <c r="D67" s="99"/>
      <c r="F67" s="260"/>
      <c r="G67" s="264">
        <v>466682.54</v>
      </c>
      <c r="H67" s="264">
        <v>102000</v>
      </c>
      <c r="I67" s="263"/>
      <c r="J67" s="264"/>
    </row>
    <row r="68" spans="3:10" x14ac:dyDescent="0.2">
      <c r="D68" s="99">
        <f>SUM(D42:D67)</f>
        <v>902932.5399999998</v>
      </c>
      <c r="F68" s="266">
        <f>SUM(F42:F67)</f>
        <v>902932.5399999998</v>
      </c>
      <c r="G68" s="264">
        <v>237176.1</v>
      </c>
      <c r="H68" s="264">
        <v>15000</v>
      </c>
      <c r="I68" s="263"/>
      <c r="J68" s="264"/>
    </row>
    <row r="69" spans="3:10" x14ac:dyDescent="0.2">
      <c r="D69" s="99"/>
      <c r="F69" s="260"/>
      <c r="G69" s="264"/>
      <c r="H69" s="264"/>
      <c r="I69" s="263"/>
      <c r="J69" s="264"/>
    </row>
    <row r="70" spans="3:10" x14ac:dyDescent="0.2">
      <c r="D70" s="99"/>
      <c r="F70" s="260"/>
      <c r="G70" s="264">
        <f>SUM(G66:G69)</f>
        <v>902932.53999999992</v>
      </c>
      <c r="H70" s="264">
        <f>SUM(H65:H68)</f>
        <v>902932.44</v>
      </c>
      <c r="I70" s="263"/>
      <c r="J70" s="264"/>
    </row>
    <row r="71" spans="3:10" x14ac:dyDescent="0.2">
      <c r="D71" s="99"/>
      <c r="F71" s="260"/>
      <c r="G71" s="263"/>
      <c r="H71" s="263"/>
      <c r="I71" s="263"/>
      <c r="J71" s="264"/>
    </row>
    <row r="72" spans="3:10" x14ac:dyDescent="0.2">
      <c r="D72" s="98"/>
      <c r="F72" s="260"/>
      <c r="G72" s="263"/>
      <c r="H72" s="263"/>
      <c r="I72" s="263"/>
      <c r="J72" s="264"/>
    </row>
    <row r="73" spans="3:10" x14ac:dyDescent="0.2">
      <c r="C73" s="247"/>
      <c r="D73" s="182"/>
      <c r="F73" s="260"/>
      <c r="G73" s="261"/>
      <c r="H73" s="261"/>
      <c r="I73" s="261"/>
      <c r="J73" s="262"/>
    </row>
    <row r="74" spans="3:10" x14ac:dyDescent="0.2">
      <c r="F74" s="260"/>
      <c r="G74" s="261"/>
      <c r="H74" s="261"/>
      <c r="I74" s="261"/>
      <c r="J74" s="262"/>
    </row>
    <row r="75" spans="3:10" x14ac:dyDescent="0.2">
      <c r="F75" s="260"/>
      <c r="G75" s="261"/>
      <c r="H75" s="261"/>
      <c r="I75" s="261"/>
      <c r="J75" s="262"/>
    </row>
    <row r="76" spans="3:10" x14ac:dyDescent="0.2">
      <c r="F76" s="260"/>
      <c r="G76" s="261"/>
      <c r="H76" s="261"/>
      <c r="I76" s="261"/>
      <c r="J76" s="262"/>
    </row>
  </sheetData>
  <pageMargins left="0.7" right="0.7" top="0.75" bottom="0.75" header="0.3" footer="0.3"/>
  <pageSetup scale="63" orientation="portrait" r:id="rId1"/>
  <rowBreaks count="1" manualBreakCount="1">
    <brk id="3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7"/>
  <sheetViews>
    <sheetView showGridLines="0" view="pageBreakPreview" topLeftCell="F1" zoomScale="75" zoomScaleNormal="110" zoomScaleSheetLayoutView="75" workbookViewId="0">
      <selection activeCell="G15" sqref="G15"/>
    </sheetView>
  </sheetViews>
  <sheetFormatPr baseColWidth="10" defaultRowHeight="12.75" x14ac:dyDescent="0.2"/>
  <cols>
    <col min="1" max="1" width="6.140625" style="1" bestFit="1" customWidth="1"/>
    <col min="2" max="2" width="4.85546875" style="136" customWidth="1"/>
    <col min="3" max="3" width="37.7109375" style="56" customWidth="1"/>
    <col min="4" max="4" width="21.28515625" style="3" bestFit="1" customWidth="1"/>
    <col min="5" max="5" width="16.5703125" style="2" bestFit="1" customWidth="1"/>
    <col min="6" max="6" width="14.140625" style="2" customWidth="1"/>
    <col min="7" max="7" width="16.42578125" style="2" customWidth="1"/>
    <col min="8" max="8" width="18.5703125" style="2" customWidth="1"/>
    <col min="9" max="10" width="13.28515625" style="2" customWidth="1"/>
    <col min="11" max="15" width="13.42578125" style="2" customWidth="1"/>
    <col min="16" max="16" width="14.5703125" style="2" customWidth="1"/>
    <col min="17" max="17" width="42" style="42" customWidth="1"/>
    <col min="18" max="18" width="27.42578125" style="2" customWidth="1"/>
    <col min="19" max="19" width="11.42578125" style="2"/>
    <col min="20" max="20" width="14.140625" style="2" bestFit="1" customWidth="1"/>
    <col min="21" max="256" width="11.42578125" style="2"/>
    <col min="257" max="257" width="9.7109375" style="2" customWidth="1"/>
    <col min="258" max="258" width="6" style="2" customWidth="1"/>
    <col min="259" max="259" width="60.5703125" style="2" customWidth="1"/>
    <col min="260" max="260" width="15.5703125" style="2" customWidth="1"/>
    <col min="261" max="272" width="13.28515625" style="2" customWidth="1"/>
    <col min="273" max="512" width="11.42578125" style="2"/>
    <col min="513" max="513" width="9.7109375" style="2" customWidth="1"/>
    <col min="514" max="514" width="6" style="2" customWidth="1"/>
    <col min="515" max="515" width="60.5703125" style="2" customWidth="1"/>
    <col min="516" max="516" width="15.5703125" style="2" customWidth="1"/>
    <col min="517" max="528" width="13.28515625" style="2" customWidth="1"/>
    <col min="529" max="768" width="11.42578125" style="2"/>
    <col min="769" max="769" width="9.7109375" style="2" customWidth="1"/>
    <col min="770" max="770" width="6" style="2" customWidth="1"/>
    <col min="771" max="771" width="60.5703125" style="2" customWidth="1"/>
    <col min="772" max="772" width="15.5703125" style="2" customWidth="1"/>
    <col min="773" max="784" width="13.28515625" style="2" customWidth="1"/>
    <col min="785" max="1024" width="11.42578125" style="2"/>
    <col min="1025" max="1025" width="9.7109375" style="2" customWidth="1"/>
    <col min="1026" max="1026" width="6" style="2" customWidth="1"/>
    <col min="1027" max="1027" width="60.5703125" style="2" customWidth="1"/>
    <col min="1028" max="1028" width="15.5703125" style="2" customWidth="1"/>
    <col min="1029" max="1040" width="13.28515625" style="2" customWidth="1"/>
    <col min="1041" max="1280" width="11.42578125" style="2"/>
    <col min="1281" max="1281" width="9.7109375" style="2" customWidth="1"/>
    <col min="1282" max="1282" width="6" style="2" customWidth="1"/>
    <col min="1283" max="1283" width="60.5703125" style="2" customWidth="1"/>
    <col min="1284" max="1284" width="15.5703125" style="2" customWidth="1"/>
    <col min="1285" max="1296" width="13.28515625" style="2" customWidth="1"/>
    <col min="1297" max="1536" width="11.42578125" style="2"/>
    <col min="1537" max="1537" width="9.7109375" style="2" customWidth="1"/>
    <col min="1538" max="1538" width="6" style="2" customWidth="1"/>
    <col min="1539" max="1539" width="60.5703125" style="2" customWidth="1"/>
    <col min="1540" max="1540" width="15.5703125" style="2" customWidth="1"/>
    <col min="1541" max="1552" width="13.28515625" style="2" customWidth="1"/>
    <col min="1553" max="1792" width="11.42578125" style="2"/>
    <col min="1793" max="1793" width="9.7109375" style="2" customWidth="1"/>
    <col min="1794" max="1794" width="6" style="2" customWidth="1"/>
    <col min="1795" max="1795" width="60.5703125" style="2" customWidth="1"/>
    <col min="1796" max="1796" width="15.5703125" style="2" customWidth="1"/>
    <col min="1797" max="1808" width="13.28515625" style="2" customWidth="1"/>
    <col min="1809" max="2048" width="11.42578125" style="2"/>
    <col min="2049" max="2049" width="9.7109375" style="2" customWidth="1"/>
    <col min="2050" max="2050" width="6" style="2" customWidth="1"/>
    <col min="2051" max="2051" width="60.5703125" style="2" customWidth="1"/>
    <col min="2052" max="2052" width="15.5703125" style="2" customWidth="1"/>
    <col min="2053" max="2064" width="13.28515625" style="2" customWidth="1"/>
    <col min="2065" max="2304" width="11.42578125" style="2"/>
    <col min="2305" max="2305" width="9.7109375" style="2" customWidth="1"/>
    <col min="2306" max="2306" width="6" style="2" customWidth="1"/>
    <col min="2307" max="2307" width="60.5703125" style="2" customWidth="1"/>
    <col min="2308" max="2308" width="15.5703125" style="2" customWidth="1"/>
    <col min="2309" max="2320" width="13.28515625" style="2" customWidth="1"/>
    <col min="2321" max="2560" width="11.42578125" style="2"/>
    <col min="2561" max="2561" width="9.7109375" style="2" customWidth="1"/>
    <col min="2562" max="2562" width="6" style="2" customWidth="1"/>
    <col min="2563" max="2563" width="60.5703125" style="2" customWidth="1"/>
    <col min="2564" max="2564" width="15.5703125" style="2" customWidth="1"/>
    <col min="2565" max="2576" width="13.28515625" style="2" customWidth="1"/>
    <col min="2577" max="2816" width="11.42578125" style="2"/>
    <col min="2817" max="2817" width="9.7109375" style="2" customWidth="1"/>
    <col min="2818" max="2818" width="6" style="2" customWidth="1"/>
    <col min="2819" max="2819" width="60.5703125" style="2" customWidth="1"/>
    <col min="2820" max="2820" width="15.5703125" style="2" customWidth="1"/>
    <col min="2821" max="2832" width="13.28515625" style="2" customWidth="1"/>
    <col min="2833" max="3072" width="11.42578125" style="2"/>
    <col min="3073" max="3073" width="9.7109375" style="2" customWidth="1"/>
    <col min="3074" max="3074" width="6" style="2" customWidth="1"/>
    <col min="3075" max="3075" width="60.5703125" style="2" customWidth="1"/>
    <col min="3076" max="3076" width="15.5703125" style="2" customWidth="1"/>
    <col min="3077" max="3088" width="13.28515625" style="2" customWidth="1"/>
    <col min="3089" max="3328" width="11.42578125" style="2"/>
    <col min="3329" max="3329" width="9.7109375" style="2" customWidth="1"/>
    <col min="3330" max="3330" width="6" style="2" customWidth="1"/>
    <col min="3331" max="3331" width="60.5703125" style="2" customWidth="1"/>
    <col min="3332" max="3332" width="15.5703125" style="2" customWidth="1"/>
    <col min="3333" max="3344" width="13.28515625" style="2" customWidth="1"/>
    <col min="3345" max="3584" width="11.42578125" style="2"/>
    <col min="3585" max="3585" width="9.7109375" style="2" customWidth="1"/>
    <col min="3586" max="3586" width="6" style="2" customWidth="1"/>
    <col min="3587" max="3587" width="60.5703125" style="2" customWidth="1"/>
    <col min="3588" max="3588" width="15.5703125" style="2" customWidth="1"/>
    <col min="3589" max="3600" width="13.28515625" style="2" customWidth="1"/>
    <col min="3601" max="3840" width="11.42578125" style="2"/>
    <col min="3841" max="3841" width="9.7109375" style="2" customWidth="1"/>
    <col min="3842" max="3842" width="6" style="2" customWidth="1"/>
    <col min="3843" max="3843" width="60.5703125" style="2" customWidth="1"/>
    <col min="3844" max="3844" width="15.5703125" style="2" customWidth="1"/>
    <col min="3845" max="3856" width="13.28515625" style="2" customWidth="1"/>
    <col min="3857" max="4096" width="11.42578125" style="2"/>
    <col min="4097" max="4097" width="9.7109375" style="2" customWidth="1"/>
    <col min="4098" max="4098" width="6" style="2" customWidth="1"/>
    <col min="4099" max="4099" width="60.5703125" style="2" customWidth="1"/>
    <col min="4100" max="4100" width="15.5703125" style="2" customWidth="1"/>
    <col min="4101" max="4112" width="13.28515625" style="2" customWidth="1"/>
    <col min="4113" max="4352" width="11.42578125" style="2"/>
    <col min="4353" max="4353" width="9.7109375" style="2" customWidth="1"/>
    <col min="4354" max="4354" width="6" style="2" customWidth="1"/>
    <col min="4355" max="4355" width="60.5703125" style="2" customWidth="1"/>
    <col min="4356" max="4356" width="15.5703125" style="2" customWidth="1"/>
    <col min="4357" max="4368" width="13.28515625" style="2" customWidth="1"/>
    <col min="4369" max="4608" width="11.42578125" style="2"/>
    <col min="4609" max="4609" width="9.7109375" style="2" customWidth="1"/>
    <col min="4610" max="4610" width="6" style="2" customWidth="1"/>
    <col min="4611" max="4611" width="60.5703125" style="2" customWidth="1"/>
    <col min="4612" max="4612" width="15.5703125" style="2" customWidth="1"/>
    <col min="4613" max="4624" width="13.28515625" style="2" customWidth="1"/>
    <col min="4625" max="4864" width="11.42578125" style="2"/>
    <col min="4865" max="4865" width="9.7109375" style="2" customWidth="1"/>
    <col min="4866" max="4866" width="6" style="2" customWidth="1"/>
    <col min="4867" max="4867" width="60.5703125" style="2" customWidth="1"/>
    <col min="4868" max="4868" width="15.5703125" style="2" customWidth="1"/>
    <col min="4869" max="4880" width="13.28515625" style="2" customWidth="1"/>
    <col min="4881" max="5120" width="11.42578125" style="2"/>
    <col min="5121" max="5121" width="9.7109375" style="2" customWidth="1"/>
    <col min="5122" max="5122" width="6" style="2" customWidth="1"/>
    <col min="5123" max="5123" width="60.5703125" style="2" customWidth="1"/>
    <col min="5124" max="5124" width="15.5703125" style="2" customWidth="1"/>
    <col min="5125" max="5136" width="13.28515625" style="2" customWidth="1"/>
    <col min="5137" max="5376" width="11.42578125" style="2"/>
    <col min="5377" max="5377" width="9.7109375" style="2" customWidth="1"/>
    <col min="5378" max="5378" width="6" style="2" customWidth="1"/>
    <col min="5379" max="5379" width="60.5703125" style="2" customWidth="1"/>
    <col min="5380" max="5380" width="15.5703125" style="2" customWidth="1"/>
    <col min="5381" max="5392" width="13.28515625" style="2" customWidth="1"/>
    <col min="5393" max="5632" width="11.42578125" style="2"/>
    <col min="5633" max="5633" width="9.7109375" style="2" customWidth="1"/>
    <col min="5634" max="5634" width="6" style="2" customWidth="1"/>
    <col min="5635" max="5635" width="60.5703125" style="2" customWidth="1"/>
    <col min="5636" max="5636" width="15.5703125" style="2" customWidth="1"/>
    <col min="5637" max="5648" width="13.28515625" style="2" customWidth="1"/>
    <col min="5649" max="5888" width="11.42578125" style="2"/>
    <col min="5889" max="5889" width="9.7109375" style="2" customWidth="1"/>
    <col min="5890" max="5890" width="6" style="2" customWidth="1"/>
    <col min="5891" max="5891" width="60.5703125" style="2" customWidth="1"/>
    <col min="5892" max="5892" width="15.5703125" style="2" customWidth="1"/>
    <col min="5893" max="5904" width="13.28515625" style="2" customWidth="1"/>
    <col min="5905" max="6144" width="11.42578125" style="2"/>
    <col min="6145" max="6145" width="9.7109375" style="2" customWidth="1"/>
    <col min="6146" max="6146" width="6" style="2" customWidth="1"/>
    <col min="6147" max="6147" width="60.5703125" style="2" customWidth="1"/>
    <col min="6148" max="6148" width="15.5703125" style="2" customWidth="1"/>
    <col min="6149" max="6160" width="13.28515625" style="2" customWidth="1"/>
    <col min="6161" max="6400" width="11.42578125" style="2"/>
    <col min="6401" max="6401" width="9.7109375" style="2" customWidth="1"/>
    <col min="6402" max="6402" width="6" style="2" customWidth="1"/>
    <col min="6403" max="6403" width="60.5703125" style="2" customWidth="1"/>
    <col min="6404" max="6404" width="15.5703125" style="2" customWidth="1"/>
    <col min="6405" max="6416" width="13.28515625" style="2" customWidth="1"/>
    <col min="6417" max="6656" width="11.42578125" style="2"/>
    <col min="6657" max="6657" width="9.7109375" style="2" customWidth="1"/>
    <col min="6658" max="6658" width="6" style="2" customWidth="1"/>
    <col min="6659" max="6659" width="60.5703125" style="2" customWidth="1"/>
    <col min="6660" max="6660" width="15.5703125" style="2" customWidth="1"/>
    <col min="6661" max="6672" width="13.28515625" style="2" customWidth="1"/>
    <col min="6673" max="6912" width="11.42578125" style="2"/>
    <col min="6913" max="6913" width="9.7109375" style="2" customWidth="1"/>
    <col min="6914" max="6914" width="6" style="2" customWidth="1"/>
    <col min="6915" max="6915" width="60.5703125" style="2" customWidth="1"/>
    <col min="6916" max="6916" width="15.5703125" style="2" customWidth="1"/>
    <col min="6917" max="6928" width="13.28515625" style="2" customWidth="1"/>
    <col min="6929" max="7168" width="11.42578125" style="2"/>
    <col min="7169" max="7169" width="9.7109375" style="2" customWidth="1"/>
    <col min="7170" max="7170" width="6" style="2" customWidth="1"/>
    <col min="7171" max="7171" width="60.5703125" style="2" customWidth="1"/>
    <col min="7172" max="7172" width="15.5703125" style="2" customWidth="1"/>
    <col min="7173" max="7184" width="13.28515625" style="2" customWidth="1"/>
    <col min="7185" max="7424" width="11.42578125" style="2"/>
    <col min="7425" max="7425" width="9.7109375" style="2" customWidth="1"/>
    <col min="7426" max="7426" width="6" style="2" customWidth="1"/>
    <col min="7427" max="7427" width="60.5703125" style="2" customWidth="1"/>
    <col min="7428" max="7428" width="15.5703125" style="2" customWidth="1"/>
    <col min="7429" max="7440" width="13.28515625" style="2" customWidth="1"/>
    <col min="7441" max="7680" width="11.42578125" style="2"/>
    <col min="7681" max="7681" width="9.7109375" style="2" customWidth="1"/>
    <col min="7682" max="7682" width="6" style="2" customWidth="1"/>
    <col min="7683" max="7683" width="60.5703125" style="2" customWidth="1"/>
    <col min="7684" max="7684" width="15.5703125" style="2" customWidth="1"/>
    <col min="7685" max="7696" width="13.28515625" style="2" customWidth="1"/>
    <col min="7697" max="7936" width="11.42578125" style="2"/>
    <col min="7937" max="7937" width="9.7109375" style="2" customWidth="1"/>
    <col min="7938" max="7938" width="6" style="2" customWidth="1"/>
    <col min="7939" max="7939" width="60.5703125" style="2" customWidth="1"/>
    <col min="7940" max="7940" width="15.5703125" style="2" customWidth="1"/>
    <col min="7941" max="7952" width="13.28515625" style="2" customWidth="1"/>
    <col min="7953" max="8192" width="11.42578125" style="2"/>
    <col min="8193" max="8193" width="9.7109375" style="2" customWidth="1"/>
    <col min="8194" max="8194" width="6" style="2" customWidth="1"/>
    <col min="8195" max="8195" width="60.5703125" style="2" customWidth="1"/>
    <col min="8196" max="8196" width="15.5703125" style="2" customWidth="1"/>
    <col min="8197" max="8208" width="13.28515625" style="2" customWidth="1"/>
    <col min="8209" max="8448" width="11.42578125" style="2"/>
    <col min="8449" max="8449" width="9.7109375" style="2" customWidth="1"/>
    <col min="8450" max="8450" width="6" style="2" customWidth="1"/>
    <col min="8451" max="8451" width="60.5703125" style="2" customWidth="1"/>
    <col min="8452" max="8452" width="15.5703125" style="2" customWidth="1"/>
    <col min="8453" max="8464" width="13.28515625" style="2" customWidth="1"/>
    <col min="8465" max="8704" width="11.42578125" style="2"/>
    <col min="8705" max="8705" width="9.7109375" style="2" customWidth="1"/>
    <col min="8706" max="8706" width="6" style="2" customWidth="1"/>
    <col min="8707" max="8707" width="60.5703125" style="2" customWidth="1"/>
    <col min="8708" max="8708" width="15.5703125" style="2" customWidth="1"/>
    <col min="8709" max="8720" width="13.28515625" style="2" customWidth="1"/>
    <col min="8721" max="8960" width="11.42578125" style="2"/>
    <col min="8961" max="8961" width="9.7109375" style="2" customWidth="1"/>
    <col min="8962" max="8962" width="6" style="2" customWidth="1"/>
    <col min="8963" max="8963" width="60.5703125" style="2" customWidth="1"/>
    <col min="8964" max="8964" width="15.5703125" style="2" customWidth="1"/>
    <col min="8965" max="8976" width="13.28515625" style="2" customWidth="1"/>
    <col min="8977" max="9216" width="11.42578125" style="2"/>
    <col min="9217" max="9217" width="9.7109375" style="2" customWidth="1"/>
    <col min="9218" max="9218" width="6" style="2" customWidth="1"/>
    <col min="9219" max="9219" width="60.5703125" style="2" customWidth="1"/>
    <col min="9220" max="9220" width="15.5703125" style="2" customWidth="1"/>
    <col min="9221" max="9232" width="13.28515625" style="2" customWidth="1"/>
    <col min="9233" max="9472" width="11.42578125" style="2"/>
    <col min="9473" max="9473" width="9.7109375" style="2" customWidth="1"/>
    <col min="9474" max="9474" width="6" style="2" customWidth="1"/>
    <col min="9475" max="9475" width="60.5703125" style="2" customWidth="1"/>
    <col min="9476" max="9476" width="15.5703125" style="2" customWidth="1"/>
    <col min="9477" max="9488" width="13.28515625" style="2" customWidth="1"/>
    <col min="9489" max="9728" width="11.42578125" style="2"/>
    <col min="9729" max="9729" width="9.7109375" style="2" customWidth="1"/>
    <col min="9730" max="9730" width="6" style="2" customWidth="1"/>
    <col min="9731" max="9731" width="60.5703125" style="2" customWidth="1"/>
    <col min="9732" max="9732" width="15.5703125" style="2" customWidth="1"/>
    <col min="9733" max="9744" width="13.28515625" style="2" customWidth="1"/>
    <col min="9745" max="9984" width="11.42578125" style="2"/>
    <col min="9985" max="9985" width="9.7109375" style="2" customWidth="1"/>
    <col min="9986" max="9986" width="6" style="2" customWidth="1"/>
    <col min="9987" max="9987" width="60.5703125" style="2" customWidth="1"/>
    <col min="9988" max="9988" width="15.5703125" style="2" customWidth="1"/>
    <col min="9989" max="10000" width="13.28515625" style="2" customWidth="1"/>
    <col min="10001" max="10240" width="11.42578125" style="2"/>
    <col min="10241" max="10241" width="9.7109375" style="2" customWidth="1"/>
    <col min="10242" max="10242" width="6" style="2" customWidth="1"/>
    <col min="10243" max="10243" width="60.5703125" style="2" customWidth="1"/>
    <col min="10244" max="10244" width="15.5703125" style="2" customWidth="1"/>
    <col min="10245" max="10256" width="13.28515625" style="2" customWidth="1"/>
    <col min="10257" max="10496" width="11.42578125" style="2"/>
    <col min="10497" max="10497" width="9.7109375" style="2" customWidth="1"/>
    <col min="10498" max="10498" width="6" style="2" customWidth="1"/>
    <col min="10499" max="10499" width="60.5703125" style="2" customWidth="1"/>
    <col min="10500" max="10500" width="15.5703125" style="2" customWidth="1"/>
    <col min="10501" max="10512" width="13.28515625" style="2" customWidth="1"/>
    <col min="10513" max="10752" width="11.42578125" style="2"/>
    <col min="10753" max="10753" width="9.7109375" style="2" customWidth="1"/>
    <col min="10754" max="10754" width="6" style="2" customWidth="1"/>
    <col min="10755" max="10755" width="60.5703125" style="2" customWidth="1"/>
    <col min="10756" max="10756" width="15.5703125" style="2" customWidth="1"/>
    <col min="10757" max="10768" width="13.28515625" style="2" customWidth="1"/>
    <col min="10769" max="11008" width="11.42578125" style="2"/>
    <col min="11009" max="11009" width="9.7109375" style="2" customWidth="1"/>
    <col min="11010" max="11010" width="6" style="2" customWidth="1"/>
    <col min="11011" max="11011" width="60.5703125" style="2" customWidth="1"/>
    <col min="11012" max="11012" width="15.5703125" style="2" customWidth="1"/>
    <col min="11013" max="11024" width="13.28515625" style="2" customWidth="1"/>
    <col min="11025" max="11264" width="11.42578125" style="2"/>
    <col min="11265" max="11265" width="9.7109375" style="2" customWidth="1"/>
    <col min="11266" max="11266" width="6" style="2" customWidth="1"/>
    <col min="11267" max="11267" width="60.5703125" style="2" customWidth="1"/>
    <col min="11268" max="11268" width="15.5703125" style="2" customWidth="1"/>
    <col min="11269" max="11280" width="13.28515625" style="2" customWidth="1"/>
    <col min="11281" max="11520" width="11.42578125" style="2"/>
    <col min="11521" max="11521" width="9.7109375" style="2" customWidth="1"/>
    <col min="11522" max="11522" width="6" style="2" customWidth="1"/>
    <col min="11523" max="11523" width="60.5703125" style="2" customWidth="1"/>
    <col min="11524" max="11524" width="15.5703125" style="2" customWidth="1"/>
    <col min="11525" max="11536" width="13.28515625" style="2" customWidth="1"/>
    <col min="11537" max="11776" width="11.42578125" style="2"/>
    <col min="11777" max="11777" width="9.7109375" style="2" customWidth="1"/>
    <col min="11778" max="11778" width="6" style="2" customWidth="1"/>
    <col min="11779" max="11779" width="60.5703125" style="2" customWidth="1"/>
    <col min="11780" max="11780" width="15.5703125" style="2" customWidth="1"/>
    <col min="11781" max="11792" width="13.28515625" style="2" customWidth="1"/>
    <col min="11793" max="12032" width="11.42578125" style="2"/>
    <col min="12033" max="12033" width="9.7109375" style="2" customWidth="1"/>
    <col min="12034" max="12034" width="6" style="2" customWidth="1"/>
    <col min="12035" max="12035" width="60.5703125" style="2" customWidth="1"/>
    <col min="12036" max="12036" width="15.5703125" style="2" customWidth="1"/>
    <col min="12037" max="12048" width="13.28515625" style="2" customWidth="1"/>
    <col min="12049" max="12288" width="11.42578125" style="2"/>
    <col min="12289" max="12289" width="9.7109375" style="2" customWidth="1"/>
    <col min="12290" max="12290" width="6" style="2" customWidth="1"/>
    <col min="12291" max="12291" width="60.5703125" style="2" customWidth="1"/>
    <col min="12292" max="12292" width="15.5703125" style="2" customWidth="1"/>
    <col min="12293" max="12304" width="13.28515625" style="2" customWidth="1"/>
    <col min="12305" max="12544" width="11.42578125" style="2"/>
    <col min="12545" max="12545" width="9.7109375" style="2" customWidth="1"/>
    <col min="12546" max="12546" width="6" style="2" customWidth="1"/>
    <col min="12547" max="12547" width="60.5703125" style="2" customWidth="1"/>
    <col min="12548" max="12548" width="15.5703125" style="2" customWidth="1"/>
    <col min="12549" max="12560" width="13.28515625" style="2" customWidth="1"/>
    <col min="12561" max="12800" width="11.42578125" style="2"/>
    <col min="12801" max="12801" width="9.7109375" style="2" customWidth="1"/>
    <col min="12802" max="12802" width="6" style="2" customWidth="1"/>
    <col min="12803" max="12803" width="60.5703125" style="2" customWidth="1"/>
    <col min="12804" max="12804" width="15.5703125" style="2" customWidth="1"/>
    <col min="12805" max="12816" width="13.28515625" style="2" customWidth="1"/>
    <col min="12817" max="13056" width="11.42578125" style="2"/>
    <col min="13057" max="13057" width="9.7109375" style="2" customWidth="1"/>
    <col min="13058" max="13058" width="6" style="2" customWidth="1"/>
    <col min="13059" max="13059" width="60.5703125" style="2" customWidth="1"/>
    <col min="13060" max="13060" width="15.5703125" style="2" customWidth="1"/>
    <col min="13061" max="13072" width="13.28515625" style="2" customWidth="1"/>
    <col min="13073" max="13312" width="11.42578125" style="2"/>
    <col min="13313" max="13313" width="9.7109375" style="2" customWidth="1"/>
    <col min="13314" max="13314" width="6" style="2" customWidth="1"/>
    <col min="13315" max="13315" width="60.5703125" style="2" customWidth="1"/>
    <col min="13316" max="13316" width="15.5703125" style="2" customWidth="1"/>
    <col min="13317" max="13328" width="13.28515625" style="2" customWidth="1"/>
    <col min="13329" max="13568" width="11.42578125" style="2"/>
    <col min="13569" max="13569" width="9.7109375" style="2" customWidth="1"/>
    <col min="13570" max="13570" width="6" style="2" customWidth="1"/>
    <col min="13571" max="13571" width="60.5703125" style="2" customWidth="1"/>
    <col min="13572" max="13572" width="15.5703125" style="2" customWidth="1"/>
    <col min="13573" max="13584" width="13.28515625" style="2" customWidth="1"/>
    <col min="13585" max="13824" width="11.42578125" style="2"/>
    <col min="13825" max="13825" width="9.7109375" style="2" customWidth="1"/>
    <col min="13826" max="13826" width="6" style="2" customWidth="1"/>
    <col min="13827" max="13827" width="60.5703125" style="2" customWidth="1"/>
    <col min="13828" max="13828" width="15.5703125" style="2" customWidth="1"/>
    <col min="13829" max="13840" width="13.28515625" style="2" customWidth="1"/>
    <col min="13841" max="14080" width="11.42578125" style="2"/>
    <col min="14081" max="14081" width="9.7109375" style="2" customWidth="1"/>
    <col min="14082" max="14082" width="6" style="2" customWidth="1"/>
    <col min="14083" max="14083" width="60.5703125" style="2" customWidth="1"/>
    <col min="14084" max="14084" width="15.5703125" style="2" customWidth="1"/>
    <col min="14085" max="14096" width="13.28515625" style="2" customWidth="1"/>
    <col min="14097" max="14336" width="11.42578125" style="2"/>
    <col min="14337" max="14337" width="9.7109375" style="2" customWidth="1"/>
    <col min="14338" max="14338" width="6" style="2" customWidth="1"/>
    <col min="14339" max="14339" width="60.5703125" style="2" customWidth="1"/>
    <col min="14340" max="14340" width="15.5703125" style="2" customWidth="1"/>
    <col min="14341" max="14352" width="13.28515625" style="2" customWidth="1"/>
    <col min="14353" max="14592" width="11.42578125" style="2"/>
    <col min="14593" max="14593" width="9.7109375" style="2" customWidth="1"/>
    <col min="14594" max="14594" width="6" style="2" customWidth="1"/>
    <col min="14595" max="14595" width="60.5703125" style="2" customWidth="1"/>
    <col min="14596" max="14596" width="15.5703125" style="2" customWidth="1"/>
    <col min="14597" max="14608" width="13.28515625" style="2" customWidth="1"/>
    <col min="14609" max="14848" width="11.42578125" style="2"/>
    <col min="14849" max="14849" width="9.7109375" style="2" customWidth="1"/>
    <col min="14850" max="14850" width="6" style="2" customWidth="1"/>
    <col min="14851" max="14851" width="60.5703125" style="2" customWidth="1"/>
    <col min="14852" max="14852" width="15.5703125" style="2" customWidth="1"/>
    <col min="14853" max="14864" width="13.28515625" style="2" customWidth="1"/>
    <col min="14865" max="15104" width="11.42578125" style="2"/>
    <col min="15105" max="15105" width="9.7109375" style="2" customWidth="1"/>
    <col min="15106" max="15106" width="6" style="2" customWidth="1"/>
    <col min="15107" max="15107" width="60.5703125" style="2" customWidth="1"/>
    <col min="15108" max="15108" width="15.5703125" style="2" customWidth="1"/>
    <col min="15109" max="15120" width="13.28515625" style="2" customWidth="1"/>
    <col min="15121" max="15360" width="11.42578125" style="2"/>
    <col min="15361" max="15361" width="9.7109375" style="2" customWidth="1"/>
    <col min="15362" max="15362" width="6" style="2" customWidth="1"/>
    <col min="15363" max="15363" width="60.5703125" style="2" customWidth="1"/>
    <col min="15364" max="15364" width="15.5703125" style="2" customWidth="1"/>
    <col min="15365" max="15376" width="13.28515625" style="2" customWidth="1"/>
    <col min="15377" max="15616" width="11.42578125" style="2"/>
    <col min="15617" max="15617" width="9.7109375" style="2" customWidth="1"/>
    <col min="15618" max="15618" width="6" style="2" customWidth="1"/>
    <col min="15619" max="15619" width="60.5703125" style="2" customWidth="1"/>
    <col min="15620" max="15620" width="15.5703125" style="2" customWidth="1"/>
    <col min="15621" max="15632" width="13.28515625" style="2" customWidth="1"/>
    <col min="15633" max="15872" width="11.42578125" style="2"/>
    <col min="15873" max="15873" width="9.7109375" style="2" customWidth="1"/>
    <col min="15874" max="15874" width="6" style="2" customWidth="1"/>
    <col min="15875" max="15875" width="60.5703125" style="2" customWidth="1"/>
    <col min="15876" max="15876" width="15.5703125" style="2" customWidth="1"/>
    <col min="15877" max="15888" width="13.28515625" style="2" customWidth="1"/>
    <col min="15889" max="16128" width="11.42578125" style="2"/>
    <col min="16129" max="16129" width="9.7109375" style="2" customWidth="1"/>
    <col min="16130" max="16130" width="6" style="2" customWidth="1"/>
    <col min="16131" max="16131" width="60.5703125" style="2" customWidth="1"/>
    <col min="16132" max="16132" width="15.5703125" style="2" customWidth="1"/>
    <col min="16133" max="16144" width="13.28515625" style="2" customWidth="1"/>
    <col min="16145" max="16384" width="11.42578125" style="2"/>
  </cols>
  <sheetData>
    <row r="1" spans="1:23" ht="27" customHeight="1" x14ac:dyDescent="0.2">
      <c r="I1" s="127"/>
      <c r="M1" s="4"/>
      <c r="N1" s="4"/>
      <c r="O1" s="5"/>
      <c r="P1" s="5"/>
      <c r="Q1" s="6" t="s">
        <v>208</v>
      </c>
      <c r="V1" s="7"/>
      <c r="W1" s="7"/>
    </row>
    <row r="2" spans="1:23" ht="27" customHeight="1" x14ac:dyDescent="0.2">
      <c r="A2" s="8"/>
      <c r="B2" s="137"/>
      <c r="C2" s="57"/>
      <c r="E2" s="8"/>
      <c r="F2" s="8"/>
      <c r="G2" s="8"/>
      <c r="H2" s="8"/>
      <c r="I2" s="127"/>
      <c r="J2" s="8"/>
      <c r="K2" s="8"/>
      <c r="M2" s="9"/>
      <c r="N2" s="5"/>
      <c r="O2" s="5"/>
      <c r="P2" s="5"/>
      <c r="Q2" s="6" t="s">
        <v>203</v>
      </c>
      <c r="V2" s="7"/>
      <c r="W2" s="7"/>
    </row>
    <row r="3" spans="1:23" ht="11.25" customHeight="1" x14ac:dyDescent="0.2">
      <c r="A3" s="2"/>
      <c r="B3" s="138"/>
      <c r="I3" s="127"/>
      <c r="M3" s="9"/>
      <c r="N3" s="5"/>
      <c r="O3" s="5"/>
      <c r="P3" s="5"/>
      <c r="Q3" s="10"/>
      <c r="V3" s="7"/>
      <c r="W3" s="7"/>
    </row>
    <row r="4" spans="1:23" ht="15.75" customHeight="1" x14ac:dyDescent="0.2">
      <c r="A4" s="11"/>
      <c r="B4" s="139"/>
      <c r="C4" s="58"/>
      <c r="D4" s="12"/>
      <c r="E4" s="11"/>
      <c r="F4" s="11"/>
      <c r="G4" s="11"/>
      <c r="H4" s="11"/>
      <c r="I4" s="127"/>
      <c r="J4" s="11"/>
      <c r="K4" s="11"/>
      <c r="M4" s="669" t="s">
        <v>159</v>
      </c>
      <c r="N4" s="669"/>
      <c r="O4" s="669"/>
      <c r="P4" s="669"/>
      <c r="Q4" s="669"/>
      <c r="V4" s="7"/>
      <c r="W4" s="7"/>
    </row>
    <row r="5" spans="1:23" ht="12.75" customHeight="1" x14ac:dyDescent="0.2">
      <c r="A5" s="11"/>
      <c r="B5" s="139"/>
      <c r="C5" s="58"/>
      <c r="D5" s="12"/>
      <c r="E5" s="11"/>
      <c r="F5" s="11"/>
      <c r="G5" s="11"/>
      <c r="H5" s="11"/>
      <c r="I5" s="127"/>
      <c r="J5" s="11"/>
      <c r="K5" s="11"/>
      <c r="M5" s="13"/>
      <c r="N5" s="13"/>
      <c r="O5" s="13"/>
      <c r="P5" s="9"/>
      <c r="Q5" s="9" t="s">
        <v>22</v>
      </c>
      <c r="V5" s="7"/>
      <c r="W5" s="7"/>
    </row>
    <row r="6" spans="1:23" ht="20.25" customHeight="1" x14ac:dyDescent="0.2">
      <c r="A6" s="11"/>
      <c r="B6" s="139"/>
      <c r="C6" s="658"/>
      <c r="D6" s="659"/>
      <c r="E6" s="659"/>
      <c r="F6" s="659"/>
      <c r="G6" s="659"/>
      <c r="H6" s="659"/>
      <c r="I6" s="659"/>
      <c r="J6" s="659"/>
      <c r="K6" s="11"/>
      <c r="M6" s="669" t="s">
        <v>23</v>
      </c>
      <c r="N6" s="669"/>
      <c r="O6" s="669"/>
      <c r="P6" s="669"/>
      <c r="Q6" s="669"/>
      <c r="V6" s="7"/>
      <c r="W6" s="7"/>
    </row>
    <row r="7" spans="1:23" ht="12.75" customHeight="1" x14ac:dyDescent="0.2">
      <c r="A7" s="11"/>
      <c r="B7" s="139"/>
      <c r="C7" s="659"/>
      <c r="D7" s="659"/>
      <c r="E7" s="659"/>
      <c r="F7" s="659"/>
      <c r="G7" s="659"/>
      <c r="H7" s="659"/>
      <c r="I7" s="659"/>
      <c r="J7" s="659"/>
      <c r="K7" s="11"/>
      <c r="M7" s="13"/>
      <c r="N7" s="13"/>
      <c r="O7" s="13"/>
      <c r="P7" s="9"/>
      <c r="Q7" s="9" t="s">
        <v>0</v>
      </c>
      <c r="V7" s="7"/>
      <c r="W7" s="7"/>
    </row>
    <row r="8" spans="1:23" ht="17.25" customHeight="1" x14ac:dyDescent="0.2">
      <c r="A8" s="11"/>
      <c r="B8" s="139"/>
      <c r="C8" s="659"/>
      <c r="D8" s="659"/>
      <c r="E8" s="659"/>
      <c r="F8" s="659"/>
      <c r="G8" s="659"/>
      <c r="H8" s="659"/>
      <c r="I8" s="659"/>
      <c r="J8" s="659"/>
      <c r="K8" s="11"/>
      <c r="M8" s="669" t="s">
        <v>24</v>
      </c>
      <c r="N8" s="669"/>
      <c r="O8" s="669"/>
      <c r="P8" s="669"/>
      <c r="Q8" s="669"/>
      <c r="V8" s="7"/>
      <c r="W8" s="7"/>
    </row>
    <row r="9" spans="1:23" s="14" customFormat="1" ht="12.75" customHeight="1" x14ac:dyDescent="0.2">
      <c r="A9" s="11"/>
      <c r="B9" s="139"/>
      <c r="C9" s="58" t="s">
        <v>196</v>
      </c>
      <c r="D9" s="12"/>
      <c r="E9" s="11"/>
      <c r="F9" s="11"/>
      <c r="G9" s="11"/>
      <c r="H9" s="11"/>
      <c r="I9" s="11"/>
      <c r="J9" s="11"/>
      <c r="K9" s="11"/>
      <c r="M9" s="13"/>
      <c r="N9" s="13"/>
      <c r="O9" s="13"/>
      <c r="P9" s="13"/>
      <c r="Q9" s="13" t="s">
        <v>1</v>
      </c>
      <c r="V9" s="7"/>
      <c r="W9" s="7"/>
    </row>
    <row r="10" spans="1:23" ht="12.75" customHeight="1" x14ac:dyDescent="0.2">
      <c r="A10" s="15"/>
      <c r="B10" s="140"/>
      <c r="C10" s="62"/>
      <c r="D10" s="16"/>
      <c r="E10" s="15"/>
      <c r="F10" s="15"/>
      <c r="G10" s="15"/>
      <c r="H10" s="15"/>
      <c r="I10" s="15"/>
      <c r="J10" s="15"/>
      <c r="K10" s="15"/>
      <c r="L10" s="15"/>
      <c r="M10" s="5"/>
      <c r="N10" s="5"/>
      <c r="O10" s="5"/>
      <c r="P10" s="5"/>
      <c r="Q10" s="5"/>
      <c r="R10" s="7"/>
      <c r="S10" s="7"/>
      <c r="T10" s="7"/>
      <c r="U10" s="7"/>
      <c r="V10" s="7"/>
      <c r="W10" s="7"/>
    </row>
    <row r="11" spans="1:23" ht="12.75" customHeight="1" x14ac:dyDescent="0.2">
      <c r="A11" s="660" t="s">
        <v>25</v>
      </c>
      <c r="B11" s="676" t="s">
        <v>21</v>
      </c>
      <c r="C11" s="660" t="s">
        <v>2</v>
      </c>
      <c r="D11" s="662" t="s">
        <v>3</v>
      </c>
      <c r="E11" s="664" t="s">
        <v>209</v>
      </c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664"/>
      <c r="Q11" s="665" t="s">
        <v>26</v>
      </c>
    </row>
    <row r="12" spans="1:23" s="17" customFormat="1" ht="13.5" thickBot="1" x14ac:dyDescent="0.25">
      <c r="A12" s="661"/>
      <c r="B12" s="677"/>
      <c r="C12" s="661"/>
      <c r="D12" s="663"/>
      <c r="E12" s="128" t="s">
        <v>4</v>
      </c>
      <c r="F12" s="129" t="s">
        <v>5</v>
      </c>
      <c r="G12" s="129" t="s">
        <v>6</v>
      </c>
      <c r="H12" s="129" t="s">
        <v>7</v>
      </c>
      <c r="I12" s="129" t="s">
        <v>8</v>
      </c>
      <c r="J12" s="129" t="s">
        <v>9</v>
      </c>
      <c r="K12" s="129" t="s">
        <v>10</v>
      </c>
      <c r="L12" s="129" t="s">
        <v>11</v>
      </c>
      <c r="M12" s="129" t="s">
        <v>12</v>
      </c>
      <c r="N12" s="129" t="s">
        <v>13</v>
      </c>
      <c r="O12" s="129" t="s">
        <v>14</v>
      </c>
      <c r="P12" s="129" t="s">
        <v>15</v>
      </c>
      <c r="Q12" s="666"/>
    </row>
    <row r="13" spans="1:23" s="20" customFormat="1" x14ac:dyDescent="0.2">
      <c r="A13" s="52">
        <v>1131</v>
      </c>
      <c r="B13" s="141"/>
      <c r="C13" s="51" t="s">
        <v>27</v>
      </c>
      <c r="D13" s="60">
        <f>SUM(E13:P13)</f>
        <v>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670"/>
      <c r="R13" s="654"/>
    </row>
    <row r="14" spans="1:23" s="20" customFormat="1" x14ac:dyDescent="0.2">
      <c r="A14" s="52">
        <v>1211</v>
      </c>
      <c r="B14" s="141"/>
      <c r="C14" s="51" t="s">
        <v>28</v>
      </c>
      <c r="D14" s="60">
        <f t="shared" ref="D14:D27" si="0">SUM(E14:P14)</f>
        <v>0</v>
      </c>
      <c r="E14" s="19"/>
      <c r="F14" s="19"/>
      <c r="G14" s="19"/>
      <c r="H14" s="126"/>
      <c r="I14" s="19"/>
      <c r="J14" s="19"/>
      <c r="K14" s="73"/>
      <c r="L14" s="73"/>
      <c r="M14" s="73"/>
      <c r="N14" s="73"/>
      <c r="O14" s="73"/>
      <c r="P14" s="73"/>
      <c r="Q14" s="671"/>
      <c r="R14" s="654"/>
    </row>
    <row r="15" spans="1:23" s="20" customFormat="1" ht="24" x14ac:dyDescent="0.2">
      <c r="A15" s="52">
        <v>1311</v>
      </c>
      <c r="B15" s="141"/>
      <c r="C15" s="51" t="s">
        <v>29</v>
      </c>
      <c r="D15" s="60">
        <f t="shared" si="0"/>
        <v>0</v>
      </c>
      <c r="E15" s="19"/>
      <c r="F15" s="19"/>
      <c r="G15" s="19"/>
      <c r="H15" s="19"/>
      <c r="I15" s="19"/>
      <c r="J15" s="19"/>
      <c r="K15" s="73"/>
      <c r="L15" s="73"/>
      <c r="M15" s="73"/>
      <c r="N15" s="73"/>
      <c r="O15" s="73"/>
      <c r="P15" s="73"/>
      <c r="Q15" s="671"/>
      <c r="R15" s="654"/>
    </row>
    <row r="16" spans="1:23" s="20" customFormat="1" x14ac:dyDescent="0.2">
      <c r="A16" s="52">
        <v>1321</v>
      </c>
      <c r="B16" s="141"/>
      <c r="C16" s="51" t="s">
        <v>30</v>
      </c>
      <c r="D16" s="60">
        <f t="shared" si="0"/>
        <v>0</v>
      </c>
      <c r="E16" s="19"/>
      <c r="F16" s="19"/>
      <c r="G16" s="19"/>
      <c r="H16" s="19"/>
      <c r="I16" s="19"/>
      <c r="J16" s="19"/>
      <c r="K16" s="73"/>
      <c r="L16" s="73"/>
      <c r="M16" s="73"/>
      <c r="N16" s="73"/>
      <c r="O16" s="73"/>
      <c r="P16" s="73"/>
      <c r="Q16" s="671"/>
      <c r="R16" s="654"/>
    </row>
    <row r="17" spans="1:20" s="20" customFormat="1" x14ac:dyDescent="0.2">
      <c r="A17" s="52">
        <v>1322</v>
      </c>
      <c r="B17" s="141"/>
      <c r="C17" s="51" t="s">
        <v>31</v>
      </c>
      <c r="D17" s="60">
        <f t="shared" si="0"/>
        <v>0</v>
      </c>
      <c r="E17" s="19"/>
      <c r="F17" s="19"/>
      <c r="G17" s="19"/>
      <c r="H17" s="19"/>
      <c r="I17" s="66"/>
      <c r="J17" s="19"/>
      <c r="K17" s="73"/>
      <c r="L17" s="73"/>
      <c r="M17" s="73"/>
      <c r="N17" s="73"/>
      <c r="O17" s="73"/>
      <c r="P17" s="73"/>
      <c r="Q17" s="671"/>
      <c r="R17" s="654"/>
    </row>
    <row r="18" spans="1:20" s="20" customFormat="1" x14ac:dyDescent="0.2">
      <c r="A18" s="52">
        <v>1343</v>
      </c>
      <c r="B18" s="141"/>
      <c r="C18" s="51" t="s">
        <v>32</v>
      </c>
      <c r="D18" s="60">
        <f t="shared" si="0"/>
        <v>0</v>
      </c>
      <c r="E18" s="19"/>
      <c r="F18" s="19"/>
      <c r="G18" s="19"/>
      <c r="H18" s="19"/>
      <c r="I18" s="66"/>
      <c r="J18" s="19"/>
      <c r="K18" s="73"/>
      <c r="L18" s="73"/>
      <c r="M18" s="73"/>
      <c r="N18" s="73"/>
      <c r="O18" s="73"/>
      <c r="P18" s="73"/>
      <c r="Q18" s="671"/>
      <c r="R18" s="654"/>
    </row>
    <row r="19" spans="1:20" s="20" customFormat="1" ht="24" x14ac:dyDescent="0.2">
      <c r="A19" s="52">
        <v>1411</v>
      </c>
      <c r="B19" s="141"/>
      <c r="C19" s="51" t="s">
        <v>33</v>
      </c>
      <c r="D19" s="60">
        <f t="shared" si="0"/>
        <v>0</v>
      </c>
      <c r="E19" s="19"/>
      <c r="F19" s="19"/>
      <c r="G19" s="19"/>
      <c r="H19" s="19"/>
      <c r="I19" s="66"/>
      <c r="J19" s="19"/>
      <c r="K19" s="73"/>
      <c r="L19" s="73"/>
      <c r="M19" s="73"/>
      <c r="N19" s="73"/>
      <c r="O19" s="73"/>
      <c r="P19" s="73"/>
      <c r="Q19" s="671"/>
      <c r="R19" s="654"/>
    </row>
    <row r="20" spans="1:20" s="20" customFormat="1" x14ac:dyDescent="0.2">
      <c r="A20" s="52">
        <v>1421</v>
      </c>
      <c r="B20" s="141"/>
      <c r="C20" s="51" t="s">
        <v>34</v>
      </c>
      <c r="D20" s="60">
        <f t="shared" si="0"/>
        <v>0</v>
      </c>
      <c r="E20" s="19"/>
      <c r="F20" s="19"/>
      <c r="G20" s="19"/>
      <c r="H20" s="19"/>
      <c r="I20" s="66"/>
      <c r="J20" s="19"/>
      <c r="K20" s="73"/>
      <c r="L20" s="73"/>
      <c r="M20" s="73"/>
      <c r="N20" s="73"/>
      <c r="O20" s="73"/>
      <c r="P20" s="73"/>
      <c r="Q20" s="671"/>
      <c r="R20" s="654"/>
    </row>
    <row r="21" spans="1:20" s="20" customFormat="1" x14ac:dyDescent="0.2">
      <c r="A21" s="52">
        <v>1431</v>
      </c>
      <c r="B21" s="141"/>
      <c r="C21" s="51" t="s">
        <v>35</v>
      </c>
      <c r="D21" s="60">
        <f t="shared" si="0"/>
        <v>0</v>
      </c>
      <c r="E21" s="19"/>
      <c r="F21" s="19"/>
      <c r="G21" s="19"/>
      <c r="H21" s="19"/>
      <c r="I21" s="66"/>
      <c r="J21" s="19"/>
      <c r="K21" s="73"/>
      <c r="L21" s="73"/>
      <c r="M21" s="73"/>
      <c r="N21" s="73"/>
      <c r="O21" s="73"/>
      <c r="P21" s="73"/>
      <c r="Q21" s="671"/>
      <c r="R21" s="654"/>
    </row>
    <row r="22" spans="1:20" s="20" customFormat="1" ht="24" x14ac:dyDescent="0.2">
      <c r="A22" s="52">
        <v>1432</v>
      </c>
      <c r="B22" s="141"/>
      <c r="C22" s="51" t="s">
        <v>36</v>
      </c>
      <c r="D22" s="60">
        <f t="shared" si="0"/>
        <v>0</v>
      </c>
      <c r="E22" s="19"/>
      <c r="F22" s="19"/>
      <c r="G22" s="19"/>
      <c r="H22" s="19"/>
      <c r="I22" s="66"/>
      <c r="J22" s="19"/>
      <c r="K22" s="73"/>
      <c r="L22" s="73"/>
      <c r="M22" s="73"/>
      <c r="N22" s="73"/>
      <c r="O22" s="73"/>
      <c r="P22" s="73"/>
      <c r="Q22" s="671"/>
      <c r="R22" s="654"/>
    </row>
    <row r="23" spans="1:20" s="20" customFormat="1" x14ac:dyDescent="0.2">
      <c r="A23" s="52">
        <v>1543</v>
      </c>
      <c r="B23" s="141"/>
      <c r="C23" s="51" t="s">
        <v>37</v>
      </c>
      <c r="D23" s="60">
        <f>SUM(E23:P23)</f>
        <v>0</v>
      </c>
      <c r="E23" s="19"/>
      <c r="F23" s="19"/>
      <c r="G23" s="19"/>
      <c r="H23" s="19"/>
      <c r="I23" s="66"/>
      <c r="J23" s="19"/>
      <c r="K23" s="73"/>
      <c r="L23" s="73"/>
      <c r="M23" s="73"/>
      <c r="N23" s="73"/>
      <c r="O23" s="73"/>
      <c r="P23" s="73"/>
      <c r="Q23" s="671"/>
      <c r="R23" s="654"/>
    </row>
    <row r="24" spans="1:20" s="20" customFormat="1" x14ac:dyDescent="0.2">
      <c r="A24" s="52">
        <v>1611</v>
      </c>
      <c r="B24" s="141"/>
      <c r="C24" s="51" t="s">
        <v>120</v>
      </c>
      <c r="D24" s="60">
        <f t="shared" si="0"/>
        <v>0</v>
      </c>
      <c r="E24" s="19"/>
      <c r="F24" s="19"/>
      <c r="G24" s="19"/>
      <c r="H24" s="19"/>
      <c r="I24" s="19"/>
      <c r="J24" s="19"/>
      <c r="K24" s="73"/>
      <c r="L24" s="73"/>
      <c r="M24" s="73"/>
      <c r="N24" s="73"/>
      <c r="O24" s="73"/>
      <c r="P24" s="73"/>
      <c r="Q24" s="671"/>
      <c r="R24" s="654"/>
    </row>
    <row r="25" spans="1:20" s="20" customFormat="1" x14ac:dyDescent="0.2">
      <c r="A25" s="52">
        <v>1715</v>
      </c>
      <c r="B25" s="141"/>
      <c r="C25" s="51" t="s">
        <v>38</v>
      </c>
      <c r="D25" s="60">
        <f t="shared" si="0"/>
        <v>0</v>
      </c>
      <c r="E25" s="19"/>
      <c r="F25" s="19"/>
      <c r="G25" s="19"/>
      <c r="H25" s="19"/>
      <c r="I25" s="19"/>
      <c r="J25" s="19"/>
      <c r="K25" s="73"/>
      <c r="L25" s="73"/>
      <c r="M25" s="73"/>
      <c r="N25" s="73"/>
      <c r="O25" s="73"/>
      <c r="P25" s="73"/>
      <c r="Q25" s="671"/>
      <c r="R25" s="654"/>
    </row>
    <row r="26" spans="1:20" s="20" customFormat="1" x14ac:dyDescent="0.2">
      <c r="A26" s="52">
        <v>1719</v>
      </c>
      <c r="B26" s="141"/>
      <c r="C26" s="51" t="s">
        <v>39</v>
      </c>
      <c r="D26" s="60">
        <f t="shared" si="0"/>
        <v>0</v>
      </c>
      <c r="E26" s="19"/>
      <c r="F26" s="19"/>
      <c r="G26" s="19"/>
      <c r="H26" s="19"/>
      <c r="I26" s="19"/>
      <c r="J26" s="19"/>
      <c r="K26" s="73"/>
      <c r="L26" s="73"/>
      <c r="M26" s="73"/>
      <c r="N26" s="73"/>
      <c r="O26" s="73"/>
      <c r="P26" s="73"/>
      <c r="Q26" s="671"/>
      <c r="R26" s="654"/>
    </row>
    <row r="27" spans="1:20" s="20" customFormat="1" x14ac:dyDescent="0.2">
      <c r="A27" s="52">
        <v>1712</v>
      </c>
      <c r="B27" s="141"/>
      <c r="C27" s="51" t="s">
        <v>40</v>
      </c>
      <c r="D27" s="60">
        <f t="shared" si="0"/>
        <v>0</v>
      </c>
      <c r="E27" s="19"/>
      <c r="F27" s="19"/>
      <c r="G27" s="19"/>
      <c r="H27" s="19"/>
      <c r="I27" s="19"/>
      <c r="J27" s="19"/>
      <c r="K27" s="73"/>
      <c r="L27" s="73"/>
      <c r="M27" s="73"/>
      <c r="N27" s="73"/>
      <c r="O27" s="73"/>
      <c r="P27" s="73"/>
      <c r="Q27" s="672"/>
      <c r="R27" s="654"/>
    </row>
    <row r="28" spans="1:20" s="11" customFormat="1" ht="25.5" x14ac:dyDescent="0.2">
      <c r="A28" s="21"/>
      <c r="B28" s="142"/>
      <c r="C28" s="61" t="s">
        <v>16</v>
      </c>
      <c r="D28" s="64">
        <f>SUM(D13:D27)</f>
        <v>0</v>
      </c>
      <c r="E28" s="23">
        <f t="shared" ref="E28:P28" si="1">SUM(E13:E27)</f>
        <v>0</v>
      </c>
      <c r="F28" s="23">
        <f t="shared" si="1"/>
        <v>0</v>
      </c>
      <c r="G28" s="23">
        <f t="shared" si="1"/>
        <v>0</v>
      </c>
      <c r="H28" s="23">
        <f t="shared" si="1"/>
        <v>0</v>
      </c>
      <c r="I28" s="23">
        <f t="shared" si="1"/>
        <v>0</v>
      </c>
      <c r="J28" s="23">
        <f t="shared" si="1"/>
        <v>0</v>
      </c>
      <c r="K28" s="23">
        <f t="shared" si="1"/>
        <v>0</v>
      </c>
      <c r="L28" s="23">
        <f t="shared" si="1"/>
        <v>0</v>
      </c>
      <c r="M28" s="23">
        <f t="shared" si="1"/>
        <v>0</v>
      </c>
      <c r="N28" s="23">
        <f t="shared" si="1"/>
        <v>0</v>
      </c>
      <c r="O28" s="23">
        <f t="shared" si="1"/>
        <v>0</v>
      </c>
      <c r="P28" s="23">
        <f t="shared" si="1"/>
        <v>0</v>
      </c>
      <c r="Q28" s="24"/>
      <c r="R28" s="25"/>
      <c r="T28" s="45"/>
    </row>
    <row r="29" spans="1:20" s="20" customFormat="1" ht="24" x14ac:dyDescent="0.2">
      <c r="A29" s="53">
        <v>2111</v>
      </c>
      <c r="B29" s="141"/>
      <c r="C29" s="48" t="s">
        <v>41</v>
      </c>
      <c r="D29" s="60">
        <f t="shared" ref="D29:D92" si="2">SUM(E29:P29)</f>
        <v>0</v>
      </c>
      <c r="E29" s="27"/>
      <c r="F29" s="28"/>
      <c r="G29" s="28"/>
      <c r="H29" s="28"/>
      <c r="I29" s="27"/>
      <c r="J29" s="28"/>
      <c r="K29" s="28"/>
      <c r="L29" s="27"/>
      <c r="M29" s="28"/>
      <c r="N29" s="27"/>
      <c r="O29" s="28"/>
      <c r="P29" s="28"/>
      <c r="Q29" s="29"/>
    </row>
    <row r="30" spans="1:20" s="20" customFormat="1" ht="24" x14ac:dyDescent="0.2">
      <c r="A30" s="53">
        <v>2121</v>
      </c>
      <c r="B30" s="141"/>
      <c r="C30" s="48" t="s">
        <v>122</v>
      </c>
      <c r="D30" s="60">
        <f t="shared" si="2"/>
        <v>0</v>
      </c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/>
    </row>
    <row r="31" spans="1:20" s="20" customFormat="1" ht="36" x14ac:dyDescent="0.2">
      <c r="A31" s="53">
        <v>2141</v>
      </c>
      <c r="B31" s="141"/>
      <c r="C31" s="48" t="s">
        <v>42</v>
      </c>
      <c r="D31" s="60">
        <f t="shared" si="2"/>
        <v>0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9"/>
    </row>
    <row r="32" spans="1:20" s="20" customFormat="1" x14ac:dyDescent="0.2">
      <c r="A32" s="53">
        <v>2151</v>
      </c>
      <c r="B32" s="141"/>
      <c r="C32" s="48" t="s">
        <v>43</v>
      </c>
      <c r="D32" s="60">
        <f t="shared" si="2"/>
        <v>0</v>
      </c>
      <c r="E32" s="27"/>
      <c r="F32" s="28"/>
      <c r="G32" s="27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1:17" s="20" customFormat="1" x14ac:dyDescent="0.2">
      <c r="A33" s="53">
        <v>2161</v>
      </c>
      <c r="B33" s="141"/>
      <c r="C33" s="48" t="s">
        <v>44</v>
      </c>
      <c r="D33" s="60">
        <f t="shared" si="2"/>
        <v>0</v>
      </c>
      <c r="E33" s="27"/>
      <c r="F33" s="28"/>
      <c r="G33" s="27"/>
      <c r="H33" s="28"/>
      <c r="I33" s="27"/>
      <c r="J33" s="28"/>
      <c r="K33" s="27"/>
      <c r="L33" s="28"/>
      <c r="M33" s="27"/>
      <c r="N33" s="28"/>
      <c r="O33" s="27"/>
      <c r="P33" s="28"/>
      <c r="Q33" s="29"/>
    </row>
    <row r="34" spans="1:17" s="20" customFormat="1" x14ac:dyDescent="0.2">
      <c r="A34" s="53">
        <v>2171</v>
      </c>
      <c r="B34" s="141"/>
      <c r="C34" s="48" t="s">
        <v>45</v>
      </c>
      <c r="D34" s="60">
        <f t="shared" si="2"/>
        <v>0</v>
      </c>
      <c r="E34" s="27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9"/>
    </row>
    <row r="35" spans="1:17" s="20" customFormat="1" ht="24" x14ac:dyDescent="0.2">
      <c r="A35" s="53">
        <v>2211</v>
      </c>
      <c r="B35" s="141"/>
      <c r="C35" s="48" t="s">
        <v>46</v>
      </c>
      <c r="D35" s="60">
        <f t="shared" si="2"/>
        <v>0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9"/>
    </row>
    <row r="36" spans="1:17" s="20" customFormat="1" x14ac:dyDescent="0.2">
      <c r="A36" s="53">
        <v>2221</v>
      </c>
      <c r="B36" s="141"/>
      <c r="C36" s="48" t="s">
        <v>47</v>
      </c>
      <c r="D36" s="60">
        <f t="shared" si="2"/>
        <v>0</v>
      </c>
      <c r="E36" s="2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9"/>
    </row>
    <row r="37" spans="1:17" s="20" customFormat="1" x14ac:dyDescent="0.2">
      <c r="A37" s="53">
        <v>2231</v>
      </c>
      <c r="B37" s="141"/>
      <c r="C37" s="48" t="s">
        <v>48</v>
      </c>
      <c r="D37" s="60">
        <f t="shared" si="2"/>
        <v>0</v>
      </c>
      <c r="E37" s="27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1:17" s="20" customFormat="1" x14ac:dyDescent="0.2">
      <c r="A38" s="53">
        <v>2411</v>
      </c>
      <c r="B38" s="141"/>
      <c r="C38" s="48" t="s">
        <v>49</v>
      </c>
      <c r="D38" s="60">
        <f t="shared" si="2"/>
        <v>0</v>
      </c>
      <c r="E38" s="27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</row>
    <row r="39" spans="1:17" s="20" customFormat="1" x14ac:dyDescent="0.2">
      <c r="A39" s="53">
        <v>2421</v>
      </c>
      <c r="B39" s="141"/>
      <c r="C39" s="48" t="s">
        <v>50</v>
      </c>
      <c r="D39" s="60">
        <f t="shared" si="2"/>
        <v>0</v>
      </c>
      <c r="E39" s="2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/>
    </row>
    <row r="40" spans="1:17" s="20" customFormat="1" x14ac:dyDescent="0.2">
      <c r="A40" s="53">
        <v>2431</v>
      </c>
      <c r="B40" s="141"/>
      <c r="C40" s="48" t="s">
        <v>51</v>
      </c>
      <c r="D40" s="60">
        <f t="shared" si="2"/>
        <v>0</v>
      </c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9"/>
    </row>
    <row r="41" spans="1:17" s="20" customFormat="1" x14ac:dyDescent="0.2">
      <c r="A41" s="53">
        <v>2441</v>
      </c>
      <c r="B41" s="141"/>
      <c r="C41" s="48" t="s">
        <v>52</v>
      </c>
      <c r="D41" s="60">
        <f t="shared" si="2"/>
        <v>0</v>
      </c>
      <c r="E41" s="27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9"/>
    </row>
    <row r="42" spans="1:17" s="20" customFormat="1" x14ac:dyDescent="0.2">
      <c r="A42" s="53">
        <v>2451</v>
      </c>
      <c r="B42" s="141"/>
      <c r="C42" s="48" t="s">
        <v>53</v>
      </c>
      <c r="D42" s="60">
        <f t="shared" si="2"/>
        <v>0</v>
      </c>
      <c r="E42" s="27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1:17" s="20" customFormat="1" x14ac:dyDescent="0.2">
      <c r="A43" s="53">
        <v>2461</v>
      </c>
      <c r="B43" s="141"/>
      <c r="C43" s="48" t="s">
        <v>54</v>
      </c>
      <c r="D43" s="60">
        <f t="shared" si="2"/>
        <v>0</v>
      </c>
      <c r="E43" s="27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9"/>
    </row>
    <row r="44" spans="1:17" s="20" customFormat="1" x14ac:dyDescent="0.2">
      <c r="A44" s="54">
        <v>2471</v>
      </c>
      <c r="B44" s="141"/>
      <c r="C44" s="48" t="s">
        <v>55</v>
      </c>
      <c r="D44" s="60">
        <f t="shared" si="2"/>
        <v>0</v>
      </c>
      <c r="E44" s="27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9"/>
    </row>
    <row r="45" spans="1:17" s="20" customFormat="1" x14ac:dyDescent="0.2">
      <c r="A45" s="54">
        <v>2481</v>
      </c>
      <c r="B45" s="141"/>
      <c r="C45" s="48" t="s">
        <v>56</v>
      </c>
      <c r="D45" s="60">
        <f t="shared" si="2"/>
        <v>0</v>
      </c>
      <c r="E45" s="27"/>
      <c r="F45" s="27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/>
    </row>
    <row r="46" spans="1:17" s="20" customFormat="1" ht="24" x14ac:dyDescent="0.2">
      <c r="A46" s="53">
        <v>2491</v>
      </c>
      <c r="B46" s="141"/>
      <c r="C46" s="48" t="s">
        <v>57</v>
      </c>
      <c r="D46" s="60">
        <f t="shared" si="2"/>
        <v>0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9"/>
    </row>
    <row r="47" spans="1:17" s="20" customFormat="1" x14ac:dyDescent="0.2">
      <c r="A47" s="53">
        <v>2511</v>
      </c>
      <c r="B47" s="141"/>
      <c r="C47" s="48" t="s">
        <v>58</v>
      </c>
      <c r="D47" s="60">
        <f t="shared" si="2"/>
        <v>0</v>
      </c>
      <c r="E47" s="27"/>
      <c r="F47" s="28"/>
      <c r="G47" s="27"/>
      <c r="H47" s="28"/>
      <c r="I47" s="28"/>
      <c r="J47" s="28"/>
      <c r="K47" s="27"/>
      <c r="L47" s="28"/>
      <c r="M47" s="28"/>
      <c r="N47" s="28"/>
      <c r="O47" s="28"/>
      <c r="P47" s="28"/>
      <c r="Q47" s="29"/>
    </row>
    <row r="48" spans="1:17" s="20" customFormat="1" x14ac:dyDescent="0.2">
      <c r="A48" s="53">
        <v>2521</v>
      </c>
      <c r="B48" s="141"/>
      <c r="C48" s="48" t="s">
        <v>59</v>
      </c>
      <c r="D48" s="60">
        <f t="shared" si="2"/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9"/>
    </row>
    <row r="49" spans="1:17" s="20" customFormat="1" x14ac:dyDescent="0.2">
      <c r="A49" s="53">
        <v>2531</v>
      </c>
      <c r="B49" s="141"/>
      <c r="C49" s="48" t="s">
        <v>60</v>
      </c>
      <c r="D49" s="60">
        <f t="shared" si="2"/>
        <v>0</v>
      </c>
      <c r="E49" s="27"/>
      <c r="F49" s="28"/>
      <c r="G49" s="28"/>
      <c r="H49" s="28"/>
      <c r="I49" s="28"/>
      <c r="J49" s="28"/>
      <c r="K49" s="28"/>
      <c r="L49" s="27"/>
      <c r="M49" s="28"/>
      <c r="N49" s="28"/>
      <c r="O49" s="28"/>
      <c r="P49" s="28"/>
      <c r="Q49" s="29"/>
    </row>
    <row r="50" spans="1:17" s="20" customFormat="1" ht="24" x14ac:dyDescent="0.2">
      <c r="A50" s="53">
        <v>2541</v>
      </c>
      <c r="B50" s="141"/>
      <c r="C50" s="48" t="s">
        <v>61</v>
      </c>
      <c r="D50" s="60">
        <f t="shared" si="2"/>
        <v>0</v>
      </c>
      <c r="E50" s="27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9"/>
    </row>
    <row r="51" spans="1:17" s="20" customFormat="1" ht="24" x14ac:dyDescent="0.2">
      <c r="A51" s="53">
        <v>2551</v>
      </c>
      <c r="B51" s="141"/>
      <c r="C51" s="48" t="s">
        <v>62</v>
      </c>
      <c r="D51" s="60">
        <f t="shared" si="2"/>
        <v>0</v>
      </c>
      <c r="E51" s="2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9"/>
    </row>
    <row r="52" spans="1:17" s="20" customFormat="1" x14ac:dyDescent="0.2">
      <c r="A52" s="53">
        <v>2561</v>
      </c>
      <c r="B52" s="141"/>
      <c r="C52" s="48" t="s">
        <v>63</v>
      </c>
      <c r="D52" s="60">
        <f t="shared" si="2"/>
        <v>0</v>
      </c>
      <c r="E52" s="27"/>
      <c r="F52" s="28"/>
      <c r="G52" s="28"/>
      <c r="H52" s="28"/>
      <c r="I52" s="27"/>
      <c r="J52" s="28"/>
      <c r="K52" s="28"/>
      <c r="L52" s="27"/>
      <c r="M52" s="28"/>
      <c r="N52" s="28"/>
      <c r="O52" s="27"/>
      <c r="P52" s="28"/>
      <c r="Q52" s="29"/>
    </row>
    <row r="53" spans="1:17" s="20" customFormat="1" x14ac:dyDescent="0.2">
      <c r="A53" s="53">
        <v>2591</v>
      </c>
      <c r="B53" s="141"/>
      <c r="C53" s="48" t="s">
        <v>64</v>
      </c>
      <c r="D53" s="60">
        <f t="shared" si="2"/>
        <v>0</v>
      </c>
      <c r="E53" s="2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9"/>
    </row>
    <row r="54" spans="1:17" s="20" customFormat="1" x14ac:dyDescent="0.2">
      <c r="A54" s="53">
        <v>2611</v>
      </c>
      <c r="B54" s="141"/>
      <c r="C54" s="48" t="s">
        <v>65</v>
      </c>
      <c r="D54" s="60">
        <f t="shared" si="2"/>
        <v>0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9"/>
    </row>
    <row r="55" spans="1:17" s="20" customFormat="1" x14ac:dyDescent="0.2">
      <c r="A55" s="53">
        <v>2612</v>
      </c>
      <c r="B55" s="141"/>
      <c r="C55" s="48" t="s">
        <v>66</v>
      </c>
      <c r="D55" s="60">
        <f t="shared" si="2"/>
        <v>0</v>
      </c>
      <c r="E55" s="27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9"/>
    </row>
    <row r="56" spans="1:17" s="20" customFormat="1" x14ac:dyDescent="0.2">
      <c r="A56" s="53">
        <v>2711</v>
      </c>
      <c r="B56" s="141"/>
      <c r="C56" s="48" t="s">
        <v>67</v>
      </c>
      <c r="D56" s="60">
        <f t="shared" si="2"/>
        <v>0</v>
      </c>
      <c r="E56" s="27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9"/>
    </row>
    <row r="57" spans="1:17" s="20" customFormat="1" x14ac:dyDescent="0.2">
      <c r="A57" s="53">
        <v>2721</v>
      </c>
      <c r="B57" s="141"/>
      <c r="C57" s="48" t="s">
        <v>68</v>
      </c>
      <c r="D57" s="60">
        <f t="shared" si="2"/>
        <v>0</v>
      </c>
      <c r="E57" s="27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</row>
    <row r="58" spans="1:17" s="20" customFormat="1" x14ac:dyDescent="0.2">
      <c r="A58" s="53">
        <v>2731</v>
      </c>
      <c r="B58" s="141"/>
      <c r="C58" s="48" t="s">
        <v>69</v>
      </c>
      <c r="D58" s="60">
        <f t="shared" si="2"/>
        <v>0</v>
      </c>
      <c r="E58" s="27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9"/>
    </row>
    <row r="59" spans="1:17" s="20" customFormat="1" x14ac:dyDescent="0.2">
      <c r="A59" s="53">
        <v>2911</v>
      </c>
      <c r="B59" s="141"/>
      <c r="C59" s="50" t="s">
        <v>70</v>
      </c>
      <c r="D59" s="60">
        <f t="shared" si="2"/>
        <v>0</v>
      </c>
      <c r="E59" s="27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9"/>
    </row>
    <row r="60" spans="1:17" s="20" customFormat="1" ht="24" x14ac:dyDescent="0.2">
      <c r="A60" s="53">
        <v>2921</v>
      </c>
      <c r="B60" s="141"/>
      <c r="C60" s="50" t="s">
        <v>71</v>
      </c>
      <c r="D60" s="60">
        <f t="shared" si="2"/>
        <v>0</v>
      </c>
      <c r="E60" s="27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9"/>
    </row>
    <row r="61" spans="1:17" s="20" customFormat="1" ht="36" x14ac:dyDescent="0.2">
      <c r="A61" s="53">
        <v>2931</v>
      </c>
      <c r="B61" s="141"/>
      <c r="C61" s="50" t="s">
        <v>72</v>
      </c>
      <c r="D61" s="60">
        <f t="shared" si="2"/>
        <v>0</v>
      </c>
      <c r="E61" s="27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9"/>
    </row>
    <row r="62" spans="1:17" s="20" customFormat="1" ht="36" x14ac:dyDescent="0.2">
      <c r="A62" s="53">
        <v>2941</v>
      </c>
      <c r="B62" s="141"/>
      <c r="C62" s="50" t="s">
        <v>73</v>
      </c>
      <c r="D62" s="60">
        <f t="shared" si="2"/>
        <v>0</v>
      </c>
      <c r="E62" s="27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9"/>
    </row>
    <row r="63" spans="1:17" s="20" customFormat="1" ht="24" x14ac:dyDescent="0.2">
      <c r="A63" s="53">
        <v>2951</v>
      </c>
      <c r="B63" s="141"/>
      <c r="C63" s="50" t="s">
        <v>74</v>
      </c>
      <c r="D63" s="60">
        <f t="shared" si="2"/>
        <v>0</v>
      </c>
      <c r="E63" s="27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9"/>
    </row>
    <row r="64" spans="1:17" s="20" customFormat="1" ht="24" x14ac:dyDescent="0.2">
      <c r="A64" s="53">
        <v>2961</v>
      </c>
      <c r="B64" s="141"/>
      <c r="C64" s="50" t="s">
        <v>75</v>
      </c>
      <c r="D64" s="60">
        <f>SUM(G64:P64)</f>
        <v>0</v>
      </c>
      <c r="E64" s="66"/>
      <c r="G64" s="27"/>
      <c r="H64" s="27"/>
      <c r="J64" s="27"/>
      <c r="L64" s="27"/>
      <c r="M64" s="27"/>
      <c r="N64" s="27"/>
      <c r="O64" s="27"/>
      <c r="P64" s="27"/>
      <c r="Q64" s="29"/>
    </row>
    <row r="65" spans="1:18" s="20" customFormat="1" ht="24" x14ac:dyDescent="0.2">
      <c r="A65" s="53">
        <v>2981</v>
      </c>
      <c r="B65" s="141"/>
      <c r="C65" s="50" t="s">
        <v>76</v>
      </c>
      <c r="D65" s="60">
        <f t="shared" si="2"/>
        <v>0</v>
      </c>
      <c r="E65" s="27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9"/>
    </row>
    <row r="66" spans="1:18" s="20" customFormat="1" ht="24" x14ac:dyDescent="0.2">
      <c r="A66" s="53">
        <v>2991</v>
      </c>
      <c r="B66" s="141"/>
      <c r="C66" s="50" t="s">
        <v>77</v>
      </c>
      <c r="D66" s="60">
        <f t="shared" si="2"/>
        <v>0</v>
      </c>
      <c r="E66" s="27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9"/>
    </row>
    <row r="67" spans="1:18" s="11" customFormat="1" ht="25.5" x14ac:dyDescent="0.2">
      <c r="A67" s="21"/>
      <c r="B67" s="142"/>
      <c r="C67" s="61" t="s">
        <v>17</v>
      </c>
      <c r="D67" s="65">
        <f>SUM(D29:D66)</f>
        <v>0</v>
      </c>
      <c r="E67" s="65">
        <f>SUM(E29:E66)</f>
        <v>0</v>
      </c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4"/>
      <c r="R67" s="25">
        <f>SUM(E67:Q67)</f>
        <v>0</v>
      </c>
    </row>
    <row r="68" spans="1:18" s="20" customFormat="1" x14ac:dyDescent="0.2">
      <c r="A68" s="53">
        <v>3111</v>
      </c>
      <c r="B68" s="141"/>
      <c r="C68" s="48" t="s">
        <v>79</v>
      </c>
      <c r="D68" s="60">
        <f t="shared" si="2"/>
        <v>0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9"/>
    </row>
    <row r="69" spans="1:18" s="20" customFormat="1" x14ac:dyDescent="0.2">
      <c r="A69" s="53">
        <v>3121</v>
      </c>
      <c r="B69" s="141"/>
      <c r="C69" s="48" t="s">
        <v>80</v>
      </c>
      <c r="D69" s="60">
        <f t="shared" si="2"/>
        <v>0</v>
      </c>
      <c r="E69" s="27"/>
      <c r="F69" s="95"/>
      <c r="G69" s="95"/>
      <c r="H69" s="95"/>
      <c r="I69" s="95"/>
      <c r="J69" s="27"/>
      <c r="K69" s="95"/>
      <c r="L69" s="27"/>
      <c r="M69" s="95"/>
      <c r="N69" s="27"/>
      <c r="O69" s="95"/>
      <c r="P69" s="95"/>
      <c r="Q69" s="32"/>
    </row>
    <row r="70" spans="1:18" s="20" customFormat="1" x14ac:dyDescent="0.2">
      <c r="A70" s="53">
        <v>3141</v>
      </c>
      <c r="B70" s="141"/>
      <c r="C70" s="48" t="s">
        <v>81</v>
      </c>
      <c r="D70" s="60">
        <f>SUM(E70:P70)</f>
        <v>0</v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32"/>
    </row>
    <row r="71" spans="1:18" s="20" customFormat="1" x14ac:dyDescent="0.2">
      <c r="A71" s="53">
        <v>3151</v>
      </c>
      <c r="B71" s="141"/>
      <c r="C71" s="48" t="s">
        <v>82</v>
      </c>
      <c r="D71" s="60">
        <f>SUM(E71:P71)</f>
        <v>0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32"/>
    </row>
    <row r="72" spans="1:18" s="20" customFormat="1" ht="24" x14ac:dyDescent="0.2">
      <c r="A72" s="53">
        <v>3171</v>
      </c>
      <c r="B72" s="141"/>
      <c r="C72" s="48" t="s">
        <v>83</v>
      </c>
      <c r="D72" s="60">
        <f t="shared" si="2"/>
        <v>0</v>
      </c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32"/>
    </row>
    <row r="73" spans="1:18" s="20" customFormat="1" x14ac:dyDescent="0.2">
      <c r="A73" s="53">
        <v>3181</v>
      </c>
      <c r="B73" s="141"/>
      <c r="C73" s="48" t="s">
        <v>84</v>
      </c>
      <c r="D73" s="60">
        <f t="shared" si="2"/>
        <v>0</v>
      </c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32"/>
    </row>
    <row r="74" spans="1:18" s="20" customFormat="1" x14ac:dyDescent="0.2">
      <c r="A74" s="53">
        <v>3221</v>
      </c>
      <c r="B74" s="141"/>
      <c r="C74" s="48" t="s">
        <v>85</v>
      </c>
      <c r="D74" s="60">
        <f t="shared" si="2"/>
        <v>0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32"/>
    </row>
    <row r="75" spans="1:18" s="20" customFormat="1" x14ac:dyDescent="0.2">
      <c r="A75" s="55">
        <v>3231</v>
      </c>
      <c r="B75" s="143"/>
      <c r="C75" s="49" t="s">
        <v>86</v>
      </c>
      <c r="D75" s="60">
        <f t="shared" si="2"/>
        <v>0</v>
      </c>
      <c r="E75" s="27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32"/>
    </row>
    <row r="76" spans="1:18" s="20" customFormat="1" ht="24" x14ac:dyDescent="0.2">
      <c r="A76" s="53">
        <v>3261</v>
      </c>
      <c r="B76" s="141"/>
      <c r="C76" s="48" t="s">
        <v>87</v>
      </c>
      <c r="D76" s="60">
        <f t="shared" si="2"/>
        <v>0</v>
      </c>
      <c r="E76" s="27"/>
      <c r="F76" s="95"/>
      <c r="G76" s="95"/>
      <c r="H76" s="27"/>
      <c r="I76" s="27"/>
      <c r="J76" s="95"/>
      <c r="K76" s="95"/>
      <c r="L76" s="95"/>
      <c r="M76" s="95"/>
      <c r="N76" s="95"/>
      <c r="O76" s="95"/>
      <c r="P76" s="95"/>
      <c r="Q76" s="32"/>
    </row>
    <row r="77" spans="1:18" s="20" customFormat="1" ht="24" x14ac:dyDescent="0.2">
      <c r="A77" s="53">
        <v>3311</v>
      </c>
      <c r="B77" s="141"/>
      <c r="C77" s="48" t="s">
        <v>88</v>
      </c>
      <c r="D77" s="60">
        <f t="shared" si="2"/>
        <v>0</v>
      </c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32"/>
    </row>
    <row r="78" spans="1:18" s="20" customFormat="1" ht="24" x14ac:dyDescent="0.2">
      <c r="A78" s="53">
        <v>3331</v>
      </c>
      <c r="B78" s="141"/>
      <c r="C78" s="48" t="s">
        <v>89</v>
      </c>
      <c r="D78" s="60">
        <f t="shared" si="2"/>
        <v>0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32"/>
    </row>
    <row r="79" spans="1:18" s="20" customFormat="1" x14ac:dyDescent="0.2">
      <c r="A79" s="53">
        <v>3341</v>
      </c>
      <c r="B79" s="141"/>
      <c r="C79" s="48" t="s">
        <v>90</v>
      </c>
      <c r="D79" s="60">
        <f t="shared" si="2"/>
        <v>0</v>
      </c>
      <c r="E79" s="27"/>
      <c r="F79" s="95"/>
      <c r="G79" s="95"/>
      <c r="H79" s="95"/>
      <c r="I79" s="95"/>
      <c r="J79" s="95"/>
      <c r="K79" s="95"/>
      <c r="L79" s="27"/>
      <c r="M79" s="95"/>
      <c r="N79" s="95"/>
      <c r="O79" s="95"/>
      <c r="P79" s="95"/>
      <c r="Q79" s="32"/>
    </row>
    <row r="80" spans="1:18" s="20" customFormat="1" x14ac:dyDescent="0.2">
      <c r="A80" s="53">
        <v>3342</v>
      </c>
      <c r="B80" s="141"/>
      <c r="C80" s="48" t="s">
        <v>91</v>
      </c>
      <c r="D80" s="60">
        <f t="shared" si="2"/>
        <v>0</v>
      </c>
      <c r="E80" s="27"/>
      <c r="F80" s="95"/>
      <c r="G80" s="95"/>
      <c r="H80" s="95"/>
      <c r="I80" s="95"/>
      <c r="J80" s="95"/>
      <c r="K80" s="95"/>
      <c r="L80" s="27"/>
      <c r="M80" s="95"/>
      <c r="N80" s="95"/>
      <c r="O80" s="95"/>
      <c r="P80" s="95"/>
      <c r="Q80" s="32"/>
    </row>
    <row r="81" spans="1:17" s="20" customFormat="1" ht="24" x14ac:dyDescent="0.2">
      <c r="A81" s="53">
        <v>3361</v>
      </c>
      <c r="B81" s="141"/>
      <c r="C81" s="48" t="s">
        <v>92</v>
      </c>
      <c r="D81" s="60">
        <f t="shared" si="2"/>
        <v>0</v>
      </c>
      <c r="E81" s="27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32"/>
    </row>
    <row r="82" spans="1:17" s="20" customFormat="1" x14ac:dyDescent="0.2">
      <c r="A82" s="53">
        <v>3362</v>
      </c>
      <c r="B82" s="141"/>
      <c r="C82" s="48" t="s">
        <v>93</v>
      </c>
      <c r="D82" s="60">
        <f t="shared" si="2"/>
        <v>0</v>
      </c>
      <c r="E82" s="27"/>
      <c r="F82" s="95"/>
      <c r="G82" s="95"/>
      <c r="H82" s="95"/>
      <c r="I82" s="95"/>
      <c r="J82" s="95"/>
      <c r="K82" s="95"/>
      <c r="L82" s="95"/>
      <c r="M82" s="27"/>
      <c r="N82" s="95"/>
      <c r="O82" s="95"/>
      <c r="P82" s="95"/>
      <c r="Q82" s="32"/>
    </row>
    <row r="83" spans="1:17" s="20" customFormat="1" x14ac:dyDescent="0.2">
      <c r="A83" s="53">
        <v>3381</v>
      </c>
      <c r="B83" s="141"/>
      <c r="C83" s="48" t="s">
        <v>94</v>
      </c>
      <c r="D83" s="60">
        <f t="shared" si="2"/>
        <v>0</v>
      </c>
      <c r="E83" s="27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32"/>
    </row>
    <row r="84" spans="1:17" s="20" customFormat="1" ht="24" x14ac:dyDescent="0.2">
      <c r="A84" s="53">
        <v>3391</v>
      </c>
      <c r="B84" s="141"/>
      <c r="C84" s="48" t="s">
        <v>95</v>
      </c>
      <c r="D84" s="60">
        <f t="shared" si="2"/>
        <v>0</v>
      </c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32"/>
    </row>
    <row r="85" spans="1:17" s="20" customFormat="1" x14ac:dyDescent="0.2">
      <c r="A85" s="53">
        <v>3411</v>
      </c>
      <c r="B85" s="141"/>
      <c r="C85" s="48" t="s">
        <v>96</v>
      </c>
      <c r="D85" s="60">
        <f t="shared" si="2"/>
        <v>0</v>
      </c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32"/>
    </row>
    <row r="86" spans="1:17" s="20" customFormat="1" x14ac:dyDescent="0.2">
      <c r="A86" s="53">
        <v>3451</v>
      </c>
      <c r="B86" s="141"/>
      <c r="C86" s="48" t="s">
        <v>97</v>
      </c>
      <c r="D86" s="60">
        <f t="shared" si="2"/>
        <v>0</v>
      </c>
      <c r="E86" s="27"/>
      <c r="F86" s="95"/>
      <c r="G86" s="95"/>
      <c r="H86" s="95"/>
      <c r="I86" s="27"/>
      <c r="J86" s="95"/>
      <c r="K86" s="95"/>
      <c r="L86" s="95"/>
      <c r="M86" s="95"/>
      <c r="N86" s="27"/>
      <c r="O86" s="95"/>
      <c r="P86" s="95"/>
      <c r="Q86" s="32"/>
    </row>
    <row r="87" spans="1:17" s="20" customFormat="1" x14ac:dyDescent="0.2">
      <c r="A87" s="53">
        <v>3471</v>
      </c>
      <c r="B87" s="141"/>
      <c r="C87" s="48" t="s">
        <v>98</v>
      </c>
      <c r="D87" s="60">
        <f t="shared" si="2"/>
        <v>0</v>
      </c>
      <c r="E87" s="27"/>
      <c r="F87" s="95"/>
      <c r="G87" s="95"/>
      <c r="H87" s="95"/>
      <c r="I87" s="27"/>
      <c r="J87" s="95"/>
      <c r="K87" s="95"/>
      <c r="L87" s="95"/>
      <c r="M87" s="95"/>
      <c r="N87" s="27"/>
      <c r="O87" s="95"/>
      <c r="P87" s="95"/>
      <c r="Q87" s="32"/>
    </row>
    <row r="88" spans="1:17" s="20" customFormat="1" ht="24" x14ac:dyDescent="0.2">
      <c r="A88" s="53">
        <v>3511</v>
      </c>
      <c r="B88" s="141"/>
      <c r="C88" s="48" t="s">
        <v>99</v>
      </c>
      <c r="D88" s="60">
        <f t="shared" si="2"/>
        <v>0</v>
      </c>
      <c r="E88" s="27"/>
      <c r="F88" s="95"/>
      <c r="G88" s="95"/>
      <c r="H88" s="95"/>
      <c r="I88" s="27"/>
      <c r="J88" s="95"/>
      <c r="K88" s="95"/>
      <c r="L88" s="95"/>
      <c r="M88" s="27"/>
      <c r="N88" s="95"/>
      <c r="O88" s="95"/>
      <c r="P88" s="95"/>
      <c r="Q88" s="32"/>
    </row>
    <row r="89" spans="1:17" s="33" customFormat="1" ht="36" x14ac:dyDescent="0.2">
      <c r="A89" s="53">
        <v>3531</v>
      </c>
      <c r="B89" s="141"/>
      <c r="C89" s="48" t="s">
        <v>100</v>
      </c>
      <c r="D89" s="60">
        <f t="shared" si="2"/>
        <v>0</v>
      </c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32"/>
    </row>
    <row r="90" spans="1:17" s="20" customFormat="1" ht="36" x14ac:dyDescent="0.2">
      <c r="A90" s="53">
        <v>3541</v>
      </c>
      <c r="B90" s="141"/>
      <c r="C90" s="48" t="s">
        <v>101</v>
      </c>
      <c r="D90" s="60">
        <f t="shared" si="2"/>
        <v>0</v>
      </c>
      <c r="E90" s="27"/>
      <c r="F90" s="27"/>
      <c r="G90" s="27"/>
      <c r="H90" s="28"/>
      <c r="I90" s="27"/>
      <c r="J90" s="28"/>
      <c r="K90" s="27"/>
      <c r="L90" s="28"/>
      <c r="M90" s="27"/>
      <c r="N90" s="28"/>
      <c r="O90" s="27"/>
      <c r="P90" s="28"/>
      <c r="Q90" s="29"/>
    </row>
    <row r="91" spans="1:17" s="20" customFormat="1" ht="24" x14ac:dyDescent="0.2">
      <c r="A91" s="53">
        <v>3551</v>
      </c>
      <c r="B91" s="141"/>
      <c r="C91" s="48" t="s">
        <v>102</v>
      </c>
      <c r="D91" s="60">
        <f t="shared" si="2"/>
        <v>0</v>
      </c>
      <c r="E91" s="27"/>
      <c r="F91" s="28"/>
      <c r="G91" s="28"/>
      <c r="H91" s="27"/>
      <c r="I91" s="28"/>
      <c r="J91" s="27"/>
      <c r="K91" s="28"/>
      <c r="L91" s="27"/>
      <c r="M91" s="28"/>
      <c r="N91" s="27"/>
      <c r="O91" s="28"/>
      <c r="P91" s="27"/>
      <c r="Q91" s="29"/>
    </row>
    <row r="92" spans="1:17" s="20" customFormat="1" ht="24" x14ac:dyDescent="0.2">
      <c r="A92" s="53">
        <v>3571</v>
      </c>
      <c r="B92" s="141"/>
      <c r="C92" s="48" t="s">
        <v>103</v>
      </c>
      <c r="D92" s="60">
        <f t="shared" si="2"/>
        <v>0</v>
      </c>
      <c r="E92" s="27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9"/>
    </row>
    <row r="93" spans="1:17" s="20" customFormat="1" ht="24" x14ac:dyDescent="0.2">
      <c r="A93" s="53">
        <v>3572</v>
      </c>
      <c r="B93" s="141"/>
      <c r="C93" s="48" t="s">
        <v>104</v>
      </c>
      <c r="D93" s="60">
        <f t="shared" ref="D93:D104" si="3">SUM(E93:P93)</f>
        <v>0</v>
      </c>
      <c r="E93" s="27"/>
      <c r="F93" s="28"/>
      <c r="G93" s="28"/>
      <c r="H93" s="95"/>
      <c r="I93" s="28"/>
      <c r="J93" s="28"/>
      <c r="K93" s="28"/>
      <c r="L93" s="28"/>
      <c r="M93" s="28"/>
      <c r="N93" s="28"/>
      <c r="O93" s="28"/>
      <c r="P93" s="28"/>
      <c r="Q93" s="29"/>
    </row>
    <row r="94" spans="1:17" s="20" customFormat="1" x14ac:dyDescent="0.2">
      <c r="A94" s="53">
        <v>3581</v>
      </c>
      <c r="B94" s="141"/>
      <c r="C94" s="48" t="s">
        <v>105</v>
      </c>
      <c r="D94" s="60">
        <f t="shared" si="3"/>
        <v>0</v>
      </c>
      <c r="E94" s="27"/>
      <c r="F94" s="28"/>
      <c r="G94" s="28"/>
      <c r="H94" s="28"/>
      <c r="I94" s="27"/>
      <c r="J94" s="28"/>
      <c r="K94" s="28"/>
      <c r="L94" s="28"/>
      <c r="M94" s="27"/>
      <c r="N94" s="28"/>
      <c r="O94" s="28"/>
      <c r="P94" s="28"/>
      <c r="Q94" s="29"/>
    </row>
    <row r="95" spans="1:17" s="20" customFormat="1" x14ac:dyDescent="0.2">
      <c r="A95" s="53">
        <v>3591</v>
      </c>
      <c r="B95" s="141"/>
      <c r="C95" s="48" t="s">
        <v>106</v>
      </c>
      <c r="D95" s="60">
        <f t="shared" si="3"/>
        <v>0</v>
      </c>
      <c r="E95" s="27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9"/>
    </row>
    <row r="96" spans="1:17" s="20" customFormat="1" ht="40.5" customHeight="1" x14ac:dyDescent="0.2">
      <c r="A96" s="53">
        <v>3621</v>
      </c>
      <c r="B96" s="141"/>
      <c r="C96" s="48" t="s">
        <v>107</v>
      </c>
      <c r="D96" s="60">
        <f t="shared" si="3"/>
        <v>0</v>
      </c>
      <c r="E96" s="27"/>
      <c r="F96" s="27"/>
      <c r="G96" s="27"/>
      <c r="H96" s="28"/>
      <c r="I96" s="28"/>
      <c r="J96" s="28"/>
      <c r="K96" s="28"/>
      <c r="L96" s="28"/>
      <c r="M96" s="28"/>
      <c r="N96" s="28"/>
      <c r="O96" s="28"/>
      <c r="P96" s="28"/>
      <c r="Q96" s="29"/>
    </row>
    <row r="97" spans="1:18" s="20" customFormat="1" ht="18.75" customHeight="1" x14ac:dyDescent="0.2">
      <c r="A97" s="53">
        <v>3711</v>
      </c>
      <c r="B97" s="141"/>
      <c r="C97" s="48" t="s">
        <v>108</v>
      </c>
      <c r="D97" s="60">
        <f t="shared" si="3"/>
        <v>0</v>
      </c>
      <c r="E97" s="27"/>
      <c r="F97" s="28"/>
      <c r="G97" s="28"/>
      <c r="H97" s="27"/>
      <c r="I97" s="28"/>
      <c r="J97" s="28"/>
      <c r="K97" s="27"/>
      <c r="L97" s="27"/>
      <c r="M97" s="28"/>
      <c r="N97" s="27"/>
      <c r="O97" s="28"/>
      <c r="P97" s="28"/>
      <c r="Q97" s="29"/>
    </row>
    <row r="98" spans="1:18" s="33" customFormat="1" ht="17.25" customHeight="1" x14ac:dyDescent="0.2">
      <c r="A98" s="53">
        <v>3721</v>
      </c>
      <c r="B98" s="141"/>
      <c r="C98" s="48" t="s">
        <v>109</v>
      </c>
      <c r="D98" s="60">
        <f t="shared" si="3"/>
        <v>0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32"/>
    </row>
    <row r="99" spans="1:18" s="33" customFormat="1" x14ac:dyDescent="0.2">
      <c r="A99" s="53">
        <v>3751</v>
      </c>
      <c r="B99" s="141"/>
      <c r="C99" s="48" t="s">
        <v>110</v>
      </c>
      <c r="D99" s="60">
        <f t="shared" si="3"/>
        <v>0</v>
      </c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32"/>
    </row>
    <row r="100" spans="1:18" s="33" customFormat="1" x14ac:dyDescent="0.2">
      <c r="A100" s="53">
        <v>3791</v>
      </c>
      <c r="B100" s="141"/>
      <c r="C100" s="48" t="s">
        <v>111</v>
      </c>
      <c r="D100" s="60">
        <f t="shared" si="3"/>
        <v>0</v>
      </c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32"/>
    </row>
    <row r="101" spans="1:18" s="33" customFormat="1" x14ac:dyDescent="0.2">
      <c r="A101" s="53">
        <v>3821</v>
      </c>
      <c r="B101" s="141"/>
      <c r="C101" s="48" t="s">
        <v>112</v>
      </c>
      <c r="D101" s="60">
        <f t="shared" si="3"/>
        <v>0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32"/>
    </row>
    <row r="102" spans="1:18" s="33" customFormat="1" x14ac:dyDescent="0.2">
      <c r="A102" s="53">
        <v>3822</v>
      </c>
      <c r="B102" s="141"/>
      <c r="C102" s="48" t="s">
        <v>113</v>
      </c>
      <c r="D102" s="60">
        <f t="shared" si="3"/>
        <v>0</v>
      </c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32"/>
    </row>
    <row r="103" spans="1:18" s="33" customFormat="1" x14ac:dyDescent="0.2">
      <c r="A103" s="53">
        <v>3792</v>
      </c>
      <c r="B103" s="141"/>
      <c r="C103" s="48" t="s">
        <v>114</v>
      </c>
      <c r="D103" s="60">
        <f t="shared" si="3"/>
        <v>0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32"/>
    </row>
    <row r="104" spans="1:18" s="33" customFormat="1" x14ac:dyDescent="0.2">
      <c r="A104" s="53">
        <v>3921</v>
      </c>
      <c r="B104" s="141"/>
      <c r="C104" s="48" t="s">
        <v>115</v>
      </c>
      <c r="D104" s="60">
        <f t="shared" si="3"/>
        <v>0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32"/>
    </row>
    <row r="105" spans="1:18" s="11" customFormat="1" ht="25.5" x14ac:dyDescent="0.2">
      <c r="A105" s="21"/>
      <c r="B105" s="142"/>
      <c r="C105" s="61" t="s">
        <v>18</v>
      </c>
      <c r="D105" s="64">
        <f t="shared" ref="D105:P105" si="4">SUM(D68:D104)</f>
        <v>0</v>
      </c>
      <c r="E105" s="23">
        <f t="shared" si="4"/>
        <v>0</v>
      </c>
      <c r="F105" s="23">
        <f t="shared" si="4"/>
        <v>0</v>
      </c>
      <c r="G105" s="23">
        <f t="shared" si="4"/>
        <v>0</v>
      </c>
      <c r="H105" s="23">
        <f t="shared" si="4"/>
        <v>0</v>
      </c>
      <c r="I105" s="23">
        <f t="shared" si="4"/>
        <v>0</v>
      </c>
      <c r="J105" s="23">
        <f t="shared" si="4"/>
        <v>0</v>
      </c>
      <c r="K105" s="23">
        <f t="shared" si="4"/>
        <v>0</v>
      </c>
      <c r="L105" s="23">
        <f t="shared" si="4"/>
        <v>0</v>
      </c>
      <c r="M105" s="23">
        <f t="shared" si="4"/>
        <v>0</v>
      </c>
      <c r="N105" s="23">
        <f t="shared" si="4"/>
        <v>0</v>
      </c>
      <c r="O105" s="23">
        <f t="shared" si="4"/>
        <v>0</v>
      </c>
      <c r="P105" s="23">
        <f t="shared" si="4"/>
        <v>0</v>
      </c>
      <c r="Q105" s="29"/>
      <c r="R105" s="25"/>
    </row>
    <row r="106" spans="1:18" ht="30" customHeight="1" x14ac:dyDescent="0.2">
      <c r="A106" s="67">
        <v>4419</v>
      </c>
      <c r="B106" s="144"/>
      <c r="C106" s="67" t="s">
        <v>121</v>
      </c>
      <c r="D106" s="35">
        <f t="shared" ref="D106:D119" si="5">SUM(E106:P106)</f>
        <v>0</v>
      </c>
      <c r="E106" s="103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7"/>
    </row>
    <row r="107" spans="1:18" s="11" customFormat="1" ht="24.75" customHeight="1" x14ac:dyDescent="0.2">
      <c r="A107" s="655" t="s">
        <v>116</v>
      </c>
      <c r="B107" s="656"/>
      <c r="C107" s="657"/>
      <c r="D107" s="22">
        <f t="shared" ref="D107:P107" si="6">SUM(D106:D106)</f>
        <v>0</v>
      </c>
      <c r="E107" s="104">
        <f t="shared" si="6"/>
        <v>0</v>
      </c>
      <c r="F107" s="38">
        <f t="shared" si="6"/>
        <v>0</v>
      </c>
      <c r="G107" s="38">
        <f t="shared" si="6"/>
        <v>0</v>
      </c>
      <c r="H107" s="38">
        <f t="shared" si="6"/>
        <v>0</v>
      </c>
      <c r="I107" s="38">
        <f t="shared" si="6"/>
        <v>0</v>
      </c>
      <c r="J107" s="38">
        <f t="shared" si="6"/>
        <v>0</v>
      </c>
      <c r="K107" s="38">
        <f t="shared" si="6"/>
        <v>0</v>
      </c>
      <c r="L107" s="38">
        <f t="shared" si="6"/>
        <v>0</v>
      </c>
      <c r="M107" s="38">
        <f t="shared" si="6"/>
        <v>0</v>
      </c>
      <c r="N107" s="38">
        <f t="shared" si="6"/>
        <v>0</v>
      </c>
      <c r="O107" s="38">
        <f t="shared" si="6"/>
        <v>0</v>
      </c>
      <c r="P107" s="38">
        <f t="shared" si="6"/>
        <v>0</v>
      </c>
      <c r="Q107" s="24"/>
    </row>
    <row r="108" spans="1:18" ht="25.5" x14ac:dyDescent="0.2">
      <c r="A108" s="34">
        <v>5151</v>
      </c>
      <c r="B108" s="145"/>
      <c r="C108" s="39" t="s">
        <v>138</v>
      </c>
      <c r="D108" s="35">
        <f>SUM(E108:P108)</f>
        <v>0</v>
      </c>
      <c r="E108" s="36"/>
      <c r="F108" s="103"/>
      <c r="G108" s="103"/>
      <c r="H108" s="103"/>
      <c r="I108" s="103"/>
      <c r="J108" s="36"/>
      <c r="K108" s="36"/>
      <c r="L108" s="36"/>
      <c r="M108" s="36"/>
      <c r="N108" s="36"/>
      <c r="O108" s="36"/>
      <c r="P108" s="36"/>
      <c r="Q108" s="37"/>
    </row>
    <row r="109" spans="1:18" x14ac:dyDescent="0.2">
      <c r="A109" s="34">
        <v>5611</v>
      </c>
      <c r="B109" s="145"/>
      <c r="C109" s="59" t="s">
        <v>140</v>
      </c>
      <c r="D109" s="35">
        <f>SUM(E109:P109)</f>
        <v>0</v>
      </c>
      <c r="E109" s="36"/>
      <c r="F109" s="36"/>
      <c r="G109" s="103"/>
      <c r="H109" s="103"/>
      <c r="I109" s="36"/>
      <c r="J109" s="36"/>
      <c r="K109" s="36"/>
      <c r="L109" s="36"/>
      <c r="M109" s="36"/>
      <c r="N109" s="36"/>
      <c r="O109" s="36"/>
      <c r="P109" s="36"/>
      <c r="Q109" s="37"/>
    </row>
    <row r="110" spans="1:18" x14ac:dyDescent="0.2">
      <c r="A110" s="34">
        <v>5621</v>
      </c>
      <c r="B110" s="145"/>
      <c r="C110" s="59" t="s">
        <v>143</v>
      </c>
      <c r="D110" s="35">
        <f>SUM(E110:P110)</f>
        <v>0</v>
      </c>
      <c r="E110" s="36"/>
      <c r="F110" s="103"/>
      <c r="G110" s="103"/>
      <c r="H110" s="103"/>
      <c r="I110" s="36"/>
      <c r="J110" s="36"/>
      <c r="K110" s="36"/>
      <c r="L110" s="36"/>
      <c r="M110" s="36"/>
      <c r="N110" s="36"/>
      <c r="O110" s="36"/>
      <c r="P110" s="36"/>
      <c r="Q110" s="37"/>
    </row>
    <row r="111" spans="1:18" x14ac:dyDescent="0.2">
      <c r="A111" s="34">
        <v>5911</v>
      </c>
      <c r="B111" s="145"/>
      <c r="C111" s="59" t="s">
        <v>139</v>
      </c>
      <c r="D111" s="35">
        <f t="shared" ref="D111" si="7">SUM(E111:P111)</f>
        <v>0</v>
      </c>
      <c r="E111" s="36"/>
      <c r="F111" s="147"/>
      <c r="G111" s="193">
        <v>0</v>
      </c>
      <c r="H111" s="147"/>
      <c r="I111" s="147">
        <v>0</v>
      </c>
      <c r="J111" s="70"/>
      <c r="K111" s="70"/>
      <c r="L111" s="70"/>
      <c r="M111" s="147">
        <v>0</v>
      </c>
      <c r="N111" s="36"/>
      <c r="O111" s="36"/>
      <c r="P111" s="36"/>
      <c r="Q111" s="37"/>
    </row>
    <row r="112" spans="1:18" s="11" customFormat="1" ht="25.5" x14ac:dyDescent="0.2">
      <c r="A112" s="21"/>
      <c r="B112" s="142"/>
      <c r="C112" s="61" t="s">
        <v>117</v>
      </c>
      <c r="D112" s="22">
        <f>SUM(D108:D111)</f>
        <v>0</v>
      </c>
      <c r="E112" s="104">
        <f t="shared" ref="E112:P112" si="8">SUM(E108:E111)</f>
        <v>0</v>
      </c>
      <c r="F112" s="104">
        <f t="shared" si="8"/>
        <v>0</v>
      </c>
      <c r="G112" s="104">
        <f t="shared" si="8"/>
        <v>0</v>
      </c>
      <c r="H112" s="104">
        <f t="shared" si="8"/>
        <v>0</v>
      </c>
      <c r="I112" s="104">
        <f t="shared" si="8"/>
        <v>0</v>
      </c>
      <c r="J112" s="104">
        <f t="shared" si="8"/>
        <v>0</v>
      </c>
      <c r="K112" s="104">
        <f t="shared" si="8"/>
        <v>0</v>
      </c>
      <c r="L112" s="104">
        <f t="shared" si="8"/>
        <v>0</v>
      </c>
      <c r="M112" s="104">
        <f t="shared" si="8"/>
        <v>0</v>
      </c>
      <c r="N112" s="104">
        <f t="shared" si="8"/>
        <v>0</v>
      </c>
      <c r="O112" s="104">
        <f t="shared" si="8"/>
        <v>0</v>
      </c>
      <c r="P112" s="38">
        <f t="shared" si="8"/>
        <v>0</v>
      </c>
      <c r="Q112" s="24"/>
    </row>
    <row r="113" spans="1:18" x14ac:dyDescent="0.2">
      <c r="A113" s="34"/>
      <c r="B113" s="145"/>
      <c r="C113" s="39"/>
      <c r="D113" s="35"/>
      <c r="E113" s="36"/>
      <c r="F113" s="103"/>
      <c r="G113" s="103"/>
      <c r="H113" s="103"/>
      <c r="I113" s="103"/>
      <c r="J113" s="36"/>
      <c r="K113" s="36"/>
      <c r="L113" s="36"/>
      <c r="M113" s="36"/>
      <c r="N113" s="36"/>
      <c r="O113" s="36"/>
      <c r="P113" s="36"/>
      <c r="Q113" s="37"/>
    </row>
    <row r="114" spans="1:18" x14ac:dyDescent="0.2">
      <c r="A114" s="34"/>
      <c r="B114" s="145"/>
      <c r="C114" s="59"/>
      <c r="D114" s="35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7"/>
    </row>
    <row r="115" spans="1:18" x14ac:dyDescent="0.2">
      <c r="A115" s="34"/>
      <c r="B115" s="145"/>
      <c r="C115" s="59"/>
      <c r="D115" s="35"/>
      <c r="E115" s="36"/>
      <c r="F115" s="103"/>
      <c r="H115" s="103"/>
      <c r="I115" s="103"/>
      <c r="J115" s="36"/>
      <c r="K115" s="36"/>
      <c r="L115" s="36"/>
      <c r="M115" s="103"/>
      <c r="N115" s="36"/>
      <c r="O115" s="36"/>
      <c r="P115" s="36"/>
      <c r="Q115" s="37"/>
    </row>
    <row r="116" spans="1:18" x14ac:dyDescent="0.2">
      <c r="A116" s="34"/>
      <c r="B116" s="145"/>
      <c r="C116" s="59"/>
      <c r="D116" s="35">
        <f t="shared" si="5"/>
        <v>0</v>
      </c>
      <c r="E116" s="36"/>
      <c r="F116" s="36"/>
      <c r="G116" s="36"/>
      <c r="H116" s="36"/>
      <c r="I116" s="36"/>
      <c r="J116" s="36"/>
      <c r="K116" s="36"/>
      <c r="L116" s="36"/>
      <c r="M116" s="103"/>
      <c r="N116" s="36"/>
      <c r="O116" s="36"/>
      <c r="P116" s="36"/>
      <c r="Q116" s="37"/>
    </row>
    <row r="117" spans="1:18" s="11" customFormat="1" ht="25.5" x14ac:dyDescent="0.2">
      <c r="A117" s="21"/>
      <c r="B117" s="142"/>
      <c r="C117" s="61" t="s">
        <v>118</v>
      </c>
      <c r="D117" s="22">
        <f>SUM(D113:D116)</f>
        <v>0</v>
      </c>
      <c r="E117" s="38">
        <f t="shared" ref="E117:P117" si="9">SUM(E115:E116)</f>
        <v>0</v>
      </c>
      <c r="F117" s="104">
        <f t="shared" si="9"/>
        <v>0</v>
      </c>
      <c r="G117" s="104">
        <f t="shared" si="9"/>
        <v>0</v>
      </c>
      <c r="H117" s="104">
        <f t="shared" si="9"/>
        <v>0</v>
      </c>
      <c r="I117" s="104">
        <f t="shared" si="9"/>
        <v>0</v>
      </c>
      <c r="J117" s="38">
        <f t="shared" si="9"/>
        <v>0</v>
      </c>
      <c r="K117" s="38">
        <f t="shared" si="9"/>
        <v>0</v>
      </c>
      <c r="L117" s="38">
        <f t="shared" si="9"/>
        <v>0</v>
      </c>
      <c r="M117" s="104">
        <f t="shared" si="9"/>
        <v>0</v>
      </c>
      <c r="N117" s="38">
        <f t="shared" si="9"/>
        <v>0</v>
      </c>
      <c r="O117" s="38">
        <f t="shared" si="9"/>
        <v>0</v>
      </c>
      <c r="P117" s="38">
        <f t="shared" si="9"/>
        <v>0</v>
      </c>
      <c r="Q117" s="24"/>
      <c r="R117" s="25"/>
    </row>
    <row r="118" spans="1:18" x14ac:dyDescent="0.2">
      <c r="A118" s="34"/>
      <c r="B118" s="145"/>
      <c r="C118" s="59"/>
      <c r="D118" s="35">
        <f t="shared" si="5"/>
        <v>0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7"/>
    </row>
    <row r="119" spans="1:18" x14ac:dyDescent="0.2">
      <c r="A119" s="34"/>
      <c r="B119" s="145"/>
      <c r="C119" s="59"/>
      <c r="D119" s="35">
        <f t="shared" si="5"/>
        <v>0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7"/>
    </row>
    <row r="120" spans="1:18" s="11" customFormat="1" x14ac:dyDescent="0.2">
      <c r="A120" s="21"/>
      <c r="B120" s="142"/>
      <c r="C120" s="61" t="s">
        <v>119</v>
      </c>
      <c r="D120" s="22">
        <f t="shared" ref="D120:P120" si="10">SUM(D118:D119)</f>
        <v>0</v>
      </c>
      <c r="E120" s="38">
        <f t="shared" si="10"/>
        <v>0</v>
      </c>
      <c r="F120" s="38">
        <f t="shared" si="10"/>
        <v>0</v>
      </c>
      <c r="G120" s="38">
        <f t="shared" si="10"/>
        <v>0</v>
      </c>
      <c r="H120" s="38" t="s">
        <v>141</v>
      </c>
      <c r="I120" s="38">
        <f t="shared" si="10"/>
        <v>0</v>
      </c>
      <c r="J120" s="38">
        <f t="shared" si="10"/>
        <v>0</v>
      </c>
      <c r="K120" s="38">
        <f t="shared" si="10"/>
        <v>0</v>
      </c>
      <c r="L120" s="38">
        <f t="shared" si="10"/>
        <v>0</v>
      </c>
      <c r="M120" s="38">
        <f t="shared" si="10"/>
        <v>0</v>
      </c>
      <c r="N120" s="38">
        <f t="shared" si="10"/>
        <v>0</v>
      </c>
      <c r="O120" s="38">
        <f t="shared" si="10"/>
        <v>0</v>
      </c>
      <c r="P120" s="38">
        <f t="shared" si="10"/>
        <v>0</v>
      </c>
      <c r="Q120" s="24"/>
    </row>
    <row r="121" spans="1:18" s="11" customFormat="1" ht="17.25" customHeight="1" x14ac:dyDescent="0.2">
      <c r="A121" s="129"/>
      <c r="B121" s="146"/>
      <c r="C121" s="130" t="s">
        <v>19</v>
      </c>
      <c r="D121" s="131">
        <f t="shared" ref="D121:P121" si="11">SUM(D120,D117,D112,D107,D105,D67,D28)</f>
        <v>0</v>
      </c>
      <c r="E121" s="132">
        <f t="shared" si="11"/>
        <v>0</v>
      </c>
      <c r="F121" s="132">
        <f t="shared" si="11"/>
        <v>0</v>
      </c>
      <c r="G121" s="132">
        <f t="shared" si="11"/>
        <v>0</v>
      </c>
      <c r="H121" s="132">
        <f t="shared" si="11"/>
        <v>0</v>
      </c>
      <c r="I121" s="132">
        <f t="shared" si="11"/>
        <v>0</v>
      </c>
      <c r="J121" s="132">
        <f t="shared" si="11"/>
        <v>0</v>
      </c>
      <c r="K121" s="132">
        <f t="shared" si="11"/>
        <v>0</v>
      </c>
      <c r="L121" s="132">
        <f t="shared" si="11"/>
        <v>0</v>
      </c>
      <c r="M121" s="132">
        <f t="shared" si="11"/>
        <v>0</v>
      </c>
      <c r="N121" s="132">
        <f t="shared" si="11"/>
        <v>0</v>
      </c>
      <c r="O121" s="132">
        <f t="shared" si="11"/>
        <v>0</v>
      </c>
      <c r="P121" s="132">
        <f t="shared" si="11"/>
        <v>0</v>
      </c>
      <c r="Q121" s="133"/>
      <c r="R121" s="25"/>
    </row>
    <row r="124" spans="1:18" ht="48.75" customHeight="1" x14ac:dyDescent="0.2">
      <c r="C124" s="96" t="s">
        <v>127</v>
      </c>
      <c r="G124" s="1" t="s">
        <v>129</v>
      </c>
      <c r="L124" s="1" t="s">
        <v>131</v>
      </c>
    </row>
    <row r="125" spans="1:18" x14ac:dyDescent="0.2">
      <c r="C125" s="96" t="s">
        <v>128</v>
      </c>
      <c r="G125" s="1" t="s">
        <v>130</v>
      </c>
      <c r="L125" s="1" t="s">
        <v>132</v>
      </c>
    </row>
    <row r="131" spans="6:13" x14ac:dyDescent="0.2">
      <c r="G131" s="41"/>
    </row>
    <row r="132" spans="6:13" x14ac:dyDescent="0.2">
      <c r="G132" s="41"/>
    </row>
    <row r="134" spans="6:13" x14ac:dyDescent="0.2">
      <c r="G134" s="43"/>
    </row>
    <row r="135" spans="6:13" x14ac:dyDescent="0.2">
      <c r="G135" s="43"/>
      <c r="H135" s="43"/>
      <c r="I135" s="43"/>
    </row>
    <row r="139" spans="6:13" x14ac:dyDescent="0.2">
      <c r="F139" s="43"/>
    </row>
    <row r="141" spans="6:13" x14ac:dyDescent="0.2">
      <c r="I141" s="41"/>
      <c r="J141" s="44"/>
      <c r="K141" s="43"/>
      <c r="L141" s="43"/>
      <c r="M141" s="43"/>
    </row>
    <row r="142" spans="6:13" x14ac:dyDescent="0.2">
      <c r="I142" s="41"/>
      <c r="J142" s="44"/>
      <c r="K142" s="43"/>
      <c r="L142" s="43"/>
      <c r="M142" s="43"/>
    </row>
    <row r="143" spans="6:13" x14ac:dyDescent="0.2">
      <c r="I143" s="41"/>
      <c r="J143" s="44"/>
      <c r="K143" s="43"/>
      <c r="L143" s="43"/>
      <c r="M143" s="43"/>
    </row>
    <row r="144" spans="6:13" x14ac:dyDescent="0.2">
      <c r="I144" s="41"/>
      <c r="J144" s="44"/>
      <c r="K144" s="43"/>
      <c r="L144" s="43"/>
      <c r="M144" s="43"/>
    </row>
    <row r="145" spans="9:13" x14ac:dyDescent="0.2">
      <c r="I145" s="41"/>
      <c r="J145" s="44"/>
      <c r="K145" s="43"/>
      <c r="L145" s="43"/>
      <c r="M145" s="43"/>
    </row>
    <row r="146" spans="9:13" x14ac:dyDescent="0.2">
      <c r="I146" s="41"/>
      <c r="J146" s="44"/>
      <c r="K146" s="43"/>
      <c r="L146" s="43"/>
      <c r="M146" s="43"/>
    </row>
    <row r="147" spans="9:13" x14ac:dyDescent="0.2">
      <c r="I147" s="41"/>
      <c r="J147" s="44"/>
      <c r="K147" s="43"/>
      <c r="L147" s="43"/>
      <c r="M147" s="43"/>
    </row>
    <row r="148" spans="9:13" x14ac:dyDescent="0.2">
      <c r="I148" s="41"/>
      <c r="J148" s="44"/>
      <c r="K148" s="43"/>
      <c r="L148" s="43"/>
      <c r="M148" s="43"/>
    </row>
    <row r="149" spans="9:13" x14ac:dyDescent="0.2">
      <c r="I149" s="41"/>
      <c r="J149" s="44"/>
      <c r="K149" s="43"/>
      <c r="L149" s="43"/>
      <c r="M149" s="43"/>
    </row>
    <row r="150" spans="9:13" x14ac:dyDescent="0.2">
      <c r="I150" s="41"/>
      <c r="J150" s="44"/>
      <c r="K150" s="43"/>
      <c r="L150" s="43"/>
      <c r="M150" s="43"/>
    </row>
    <row r="151" spans="9:13" x14ac:dyDescent="0.2">
      <c r="I151" s="41"/>
      <c r="J151" s="44"/>
      <c r="K151" s="43"/>
      <c r="L151" s="43"/>
      <c r="M151" s="43"/>
    </row>
    <row r="152" spans="9:13" x14ac:dyDescent="0.2">
      <c r="I152" s="41"/>
      <c r="J152" s="44"/>
      <c r="K152" s="43"/>
      <c r="L152" s="43"/>
      <c r="M152" s="43"/>
    </row>
    <row r="153" spans="9:13" x14ac:dyDescent="0.2">
      <c r="I153" s="41"/>
      <c r="J153" s="44"/>
      <c r="K153" s="43"/>
      <c r="L153" s="43"/>
      <c r="M153" s="43"/>
    </row>
    <row r="154" spans="9:13" x14ac:dyDescent="0.2">
      <c r="I154" s="41"/>
      <c r="J154" s="44"/>
      <c r="K154" s="43"/>
      <c r="L154" s="43"/>
      <c r="M154" s="43"/>
    </row>
    <row r="157" spans="9:13" x14ac:dyDescent="0.2">
      <c r="I157" s="43"/>
      <c r="J157" s="44"/>
      <c r="K157" s="43"/>
      <c r="L157" s="43"/>
    </row>
  </sheetData>
  <mergeCells count="13">
    <mergeCell ref="Q13:Q27"/>
    <mergeCell ref="R13:R27"/>
    <mergeCell ref="A107:C107"/>
    <mergeCell ref="M4:Q4"/>
    <mergeCell ref="C6:J8"/>
    <mergeCell ref="M6:Q6"/>
    <mergeCell ref="M8:Q8"/>
    <mergeCell ref="A11:A12"/>
    <mergeCell ref="B11:B12"/>
    <mergeCell ref="C11:C12"/>
    <mergeCell ref="D11:D12"/>
    <mergeCell ref="E11:P11"/>
    <mergeCell ref="Q11:Q12"/>
  </mergeCells>
  <printOptions horizontalCentered="1"/>
  <pageMargins left="0.44" right="0.39370078740157483" top="0.31496062992125984" bottom="0.39370078740157483" header="0" footer="0"/>
  <pageSetup paperSize="5" scale="48" orientation="landscape" r:id="rId1"/>
  <headerFooter alignWithMargins="0">
    <oddFooter>Página &amp;P de &amp;N</oddFooter>
  </headerFooter>
  <rowBreaks count="1" manualBreakCount="1">
    <brk id="65" max="16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0"/>
  <sheetViews>
    <sheetView showGridLines="0" view="pageBreakPreview" topLeftCell="A97" zoomScale="70" zoomScaleNormal="90" zoomScaleSheetLayoutView="70" workbookViewId="0">
      <selection activeCell="A106" sqref="A106:XFD106"/>
    </sheetView>
  </sheetViews>
  <sheetFormatPr baseColWidth="10" defaultRowHeight="12.75" x14ac:dyDescent="0.2"/>
  <cols>
    <col min="1" max="1" width="6.140625" style="337" bestFit="1" customWidth="1"/>
    <col min="2" max="2" width="6.28515625" style="337" bestFit="1" customWidth="1"/>
    <col min="3" max="3" width="37.7109375" style="359" customWidth="1"/>
    <col min="4" max="4" width="21.140625" style="3" bestFit="1" customWidth="1"/>
    <col min="5" max="5" width="15.28515625" style="445" customWidth="1"/>
    <col min="6" max="6" width="16.28515625" style="446" customWidth="1"/>
    <col min="7" max="7" width="20.5703125" style="370" bestFit="1" customWidth="1"/>
    <col min="8" max="8" width="16.85546875" style="368" customWidth="1"/>
    <col min="9" max="9" width="44" style="357" customWidth="1"/>
    <col min="10" max="10" width="27.42578125" style="338" customWidth="1"/>
    <col min="11" max="11" width="11.5703125" style="338"/>
    <col min="12" max="12" width="14.140625" style="338" bestFit="1" customWidth="1"/>
    <col min="13" max="248" width="11.5703125" style="338"/>
    <col min="249" max="249" width="9.7109375" style="338" customWidth="1"/>
    <col min="250" max="250" width="6" style="338" customWidth="1"/>
    <col min="251" max="251" width="60.5703125" style="338" customWidth="1"/>
    <col min="252" max="252" width="15.5703125" style="338" customWidth="1"/>
    <col min="253" max="264" width="13.28515625" style="338" customWidth="1"/>
    <col min="265" max="504" width="11.5703125" style="338"/>
    <col min="505" max="505" width="9.7109375" style="338" customWidth="1"/>
    <col min="506" max="506" width="6" style="338" customWidth="1"/>
    <col min="507" max="507" width="60.5703125" style="338" customWidth="1"/>
    <col min="508" max="508" width="15.5703125" style="338" customWidth="1"/>
    <col min="509" max="520" width="13.28515625" style="338" customWidth="1"/>
    <col min="521" max="760" width="11.5703125" style="338"/>
    <col min="761" max="761" width="9.7109375" style="338" customWidth="1"/>
    <col min="762" max="762" width="6" style="338" customWidth="1"/>
    <col min="763" max="763" width="60.5703125" style="338" customWidth="1"/>
    <col min="764" max="764" width="15.5703125" style="338" customWidth="1"/>
    <col min="765" max="776" width="13.28515625" style="338" customWidth="1"/>
    <col min="777" max="1016" width="11.5703125" style="338"/>
    <col min="1017" max="1017" width="9.7109375" style="338" customWidth="1"/>
    <col min="1018" max="1018" width="6" style="338" customWidth="1"/>
    <col min="1019" max="1019" width="60.5703125" style="338" customWidth="1"/>
    <col min="1020" max="1020" width="15.5703125" style="338" customWidth="1"/>
    <col min="1021" max="1032" width="13.28515625" style="338" customWidth="1"/>
    <col min="1033" max="1272" width="11.5703125" style="338"/>
    <col min="1273" max="1273" width="9.7109375" style="338" customWidth="1"/>
    <col min="1274" max="1274" width="6" style="338" customWidth="1"/>
    <col min="1275" max="1275" width="60.5703125" style="338" customWidth="1"/>
    <col min="1276" max="1276" width="15.5703125" style="338" customWidth="1"/>
    <col min="1277" max="1288" width="13.28515625" style="338" customWidth="1"/>
    <col min="1289" max="1528" width="11.5703125" style="338"/>
    <col min="1529" max="1529" width="9.7109375" style="338" customWidth="1"/>
    <col min="1530" max="1530" width="6" style="338" customWidth="1"/>
    <col min="1531" max="1531" width="60.5703125" style="338" customWidth="1"/>
    <col min="1532" max="1532" width="15.5703125" style="338" customWidth="1"/>
    <col min="1533" max="1544" width="13.28515625" style="338" customWidth="1"/>
    <col min="1545" max="1784" width="11.5703125" style="338"/>
    <col min="1785" max="1785" width="9.7109375" style="338" customWidth="1"/>
    <col min="1786" max="1786" width="6" style="338" customWidth="1"/>
    <col min="1787" max="1787" width="60.5703125" style="338" customWidth="1"/>
    <col min="1788" max="1788" width="15.5703125" style="338" customWidth="1"/>
    <col min="1789" max="1800" width="13.28515625" style="338" customWidth="1"/>
    <col min="1801" max="2040" width="11.5703125" style="338"/>
    <col min="2041" max="2041" width="9.7109375" style="338" customWidth="1"/>
    <col min="2042" max="2042" width="6" style="338" customWidth="1"/>
    <col min="2043" max="2043" width="60.5703125" style="338" customWidth="1"/>
    <col min="2044" max="2044" width="15.5703125" style="338" customWidth="1"/>
    <col min="2045" max="2056" width="13.28515625" style="338" customWidth="1"/>
    <col min="2057" max="2296" width="11.5703125" style="338"/>
    <col min="2297" max="2297" width="9.7109375" style="338" customWidth="1"/>
    <col min="2298" max="2298" width="6" style="338" customWidth="1"/>
    <col min="2299" max="2299" width="60.5703125" style="338" customWidth="1"/>
    <col min="2300" max="2300" width="15.5703125" style="338" customWidth="1"/>
    <col min="2301" max="2312" width="13.28515625" style="338" customWidth="1"/>
    <col min="2313" max="2552" width="11.5703125" style="338"/>
    <col min="2553" max="2553" width="9.7109375" style="338" customWidth="1"/>
    <col min="2554" max="2554" width="6" style="338" customWidth="1"/>
    <col min="2555" max="2555" width="60.5703125" style="338" customWidth="1"/>
    <col min="2556" max="2556" width="15.5703125" style="338" customWidth="1"/>
    <col min="2557" max="2568" width="13.28515625" style="338" customWidth="1"/>
    <col min="2569" max="2808" width="11.5703125" style="338"/>
    <col min="2809" max="2809" width="9.7109375" style="338" customWidth="1"/>
    <col min="2810" max="2810" width="6" style="338" customWidth="1"/>
    <col min="2811" max="2811" width="60.5703125" style="338" customWidth="1"/>
    <col min="2812" max="2812" width="15.5703125" style="338" customWidth="1"/>
    <col min="2813" max="2824" width="13.28515625" style="338" customWidth="1"/>
    <col min="2825" max="3064" width="11.5703125" style="338"/>
    <col min="3065" max="3065" width="9.7109375" style="338" customWidth="1"/>
    <col min="3066" max="3066" width="6" style="338" customWidth="1"/>
    <col min="3067" max="3067" width="60.5703125" style="338" customWidth="1"/>
    <col min="3068" max="3068" width="15.5703125" style="338" customWidth="1"/>
    <col min="3069" max="3080" width="13.28515625" style="338" customWidth="1"/>
    <col min="3081" max="3320" width="11.5703125" style="338"/>
    <col min="3321" max="3321" width="9.7109375" style="338" customWidth="1"/>
    <col min="3322" max="3322" width="6" style="338" customWidth="1"/>
    <col min="3323" max="3323" width="60.5703125" style="338" customWidth="1"/>
    <col min="3324" max="3324" width="15.5703125" style="338" customWidth="1"/>
    <col min="3325" max="3336" width="13.28515625" style="338" customWidth="1"/>
    <col min="3337" max="3576" width="11.5703125" style="338"/>
    <col min="3577" max="3577" width="9.7109375" style="338" customWidth="1"/>
    <col min="3578" max="3578" width="6" style="338" customWidth="1"/>
    <col min="3579" max="3579" width="60.5703125" style="338" customWidth="1"/>
    <col min="3580" max="3580" width="15.5703125" style="338" customWidth="1"/>
    <col min="3581" max="3592" width="13.28515625" style="338" customWidth="1"/>
    <col min="3593" max="3832" width="11.5703125" style="338"/>
    <col min="3833" max="3833" width="9.7109375" style="338" customWidth="1"/>
    <col min="3834" max="3834" width="6" style="338" customWidth="1"/>
    <col min="3835" max="3835" width="60.5703125" style="338" customWidth="1"/>
    <col min="3836" max="3836" width="15.5703125" style="338" customWidth="1"/>
    <col min="3837" max="3848" width="13.28515625" style="338" customWidth="1"/>
    <col min="3849" max="4088" width="11.5703125" style="338"/>
    <col min="4089" max="4089" width="9.7109375" style="338" customWidth="1"/>
    <col min="4090" max="4090" width="6" style="338" customWidth="1"/>
    <col min="4091" max="4091" width="60.5703125" style="338" customWidth="1"/>
    <col min="4092" max="4092" width="15.5703125" style="338" customWidth="1"/>
    <col min="4093" max="4104" width="13.28515625" style="338" customWidth="1"/>
    <col min="4105" max="4344" width="11.5703125" style="338"/>
    <col min="4345" max="4345" width="9.7109375" style="338" customWidth="1"/>
    <col min="4346" max="4346" width="6" style="338" customWidth="1"/>
    <col min="4347" max="4347" width="60.5703125" style="338" customWidth="1"/>
    <col min="4348" max="4348" width="15.5703125" style="338" customWidth="1"/>
    <col min="4349" max="4360" width="13.28515625" style="338" customWidth="1"/>
    <col min="4361" max="4600" width="11.5703125" style="338"/>
    <col min="4601" max="4601" width="9.7109375" style="338" customWidth="1"/>
    <col min="4602" max="4602" width="6" style="338" customWidth="1"/>
    <col min="4603" max="4603" width="60.5703125" style="338" customWidth="1"/>
    <col min="4604" max="4604" width="15.5703125" style="338" customWidth="1"/>
    <col min="4605" max="4616" width="13.28515625" style="338" customWidth="1"/>
    <col min="4617" max="4856" width="11.5703125" style="338"/>
    <col min="4857" max="4857" width="9.7109375" style="338" customWidth="1"/>
    <col min="4858" max="4858" width="6" style="338" customWidth="1"/>
    <col min="4859" max="4859" width="60.5703125" style="338" customWidth="1"/>
    <col min="4860" max="4860" width="15.5703125" style="338" customWidth="1"/>
    <col min="4861" max="4872" width="13.28515625" style="338" customWidth="1"/>
    <col min="4873" max="5112" width="11.5703125" style="338"/>
    <col min="5113" max="5113" width="9.7109375" style="338" customWidth="1"/>
    <col min="5114" max="5114" width="6" style="338" customWidth="1"/>
    <col min="5115" max="5115" width="60.5703125" style="338" customWidth="1"/>
    <col min="5116" max="5116" width="15.5703125" style="338" customWidth="1"/>
    <col min="5117" max="5128" width="13.28515625" style="338" customWidth="1"/>
    <col min="5129" max="5368" width="11.5703125" style="338"/>
    <col min="5369" max="5369" width="9.7109375" style="338" customWidth="1"/>
    <col min="5370" max="5370" width="6" style="338" customWidth="1"/>
    <col min="5371" max="5371" width="60.5703125" style="338" customWidth="1"/>
    <col min="5372" max="5372" width="15.5703125" style="338" customWidth="1"/>
    <col min="5373" max="5384" width="13.28515625" style="338" customWidth="1"/>
    <col min="5385" max="5624" width="11.5703125" style="338"/>
    <col min="5625" max="5625" width="9.7109375" style="338" customWidth="1"/>
    <col min="5626" max="5626" width="6" style="338" customWidth="1"/>
    <col min="5627" max="5627" width="60.5703125" style="338" customWidth="1"/>
    <col min="5628" max="5628" width="15.5703125" style="338" customWidth="1"/>
    <col min="5629" max="5640" width="13.28515625" style="338" customWidth="1"/>
    <col min="5641" max="5880" width="11.5703125" style="338"/>
    <col min="5881" max="5881" width="9.7109375" style="338" customWidth="1"/>
    <col min="5882" max="5882" width="6" style="338" customWidth="1"/>
    <col min="5883" max="5883" width="60.5703125" style="338" customWidth="1"/>
    <col min="5884" max="5884" width="15.5703125" style="338" customWidth="1"/>
    <col min="5885" max="5896" width="13.28515625" style="338" customWidth="1"/>
    <col min="5897" max="6136" width="11.5703125" style="338"/>
    <col min="6137" max="6137" width="9.7109375" style="338" customWidth="1"/>
    <col min="6138" max="6138" width="6" style="338" customWidth="1"/>
    <col min="6139" max="6139" width="60.5703125" style="338" customWidth="1"/>
    <col min="6140" max="6140" width="15.5703125" style="338" customWidth="1"/>
    <col min="6141" max="6152" width="13.28515625" style="338" customWidth="1"/>
    <col min="6153" max="6392" width="11.5703125" style="338"/>
    <col min="6393" max="6393" width="9.7109375" style="338" customWidth="1"/>
    <col min="6394" max="6394" width="6" style="338" customWidth="1"/>
    <col min="6395" max="6395" width="60.5703125" style="338" customWidth="1"/>
    <col min="6396" max="6396" width="15.5703125" style="338" customWidth="1"/>
    <col min="6397" max="6408" width="13.28515625" style="338" customWidth="1"/>
    <col min="6409" max="6648" width="11.5703125" style="338"/>
    <col min="6649" max="6649" width="9.7109375" style="338" customWidth="1"/>
    <col min="6650" max="6650" width="6" style="338" customWidth="1"/>
    <col min="6651" max="6651" width="60.5703125" style="338" customWidth="1"/>
    <col min="6652" max="6652" width="15.5703125" style="338" customWidth="1"/>
    <col min="6653" max="6664" width="13.28515625" style="338" customWidth="1"/>
    <col min="6665" max="6904" width="11.5703125" style="338"/>
    <col min="6905" max="6905" width="9.7109375" style="338" customWidth="1"/>
    <col min="6906" max="6906" width="6" style="338" customWidth="1"/>
    <col min="6907" max="6907" width="60.5703125" style="338" customWidth="1"/>
    <col min="6908" max="6908" width="15.5703125" style="338" customWidth="1"/>
    <col min="6909" max="6920" width="13.28515625" style="338" customWidth="1"/>
    <col min="6921" max="7160" width="11.5703125" style="338"/>
    <col min="7161" max="7161" width="9.7109375" style="338" customWidth="1"/>
    <col min="7162" max="7162" width="6" style="338" customWidth="1"/>
    <col min="7163" max="7163" width="60.5703125" style="338" customWidth="1"/>
    <col min="7164" max="7164" width="15.5703125" style="338" customWidth="1"/>
    <col min="7165" max="7176" width="13.28515625" style="338" customWidth="1"/>
    <col min="7177" max="7416" width="11.5703125" style="338"/>
    <col min="7417" max="7417" width="9.7109375" style="338" customWidth="1"/>
    <col min="7418" max="7418" width="6" style="338" customWidth="1"/>
    <col min="7419" max="7419" width="60.5703125" style="338" customWidth="1"/>
    <col min="7420" max="7420" width="15.5703125" style="338" customWidth="1"/>
    <col min="7421" max="7432" width="13.28515625" style="338" customWidth="1"/>
    <col min="7433" max="7672" width="11.5703125" style="338"/>
    <col min="7673" max="7673" width="9.7109375" style="338" customWidth="1"/>
    <col min="7674" max="7674" width="6" style="338" customWidth="1"/>
    <col min="7675" max="7675" width="60.5703125" style="338" customWidth="1"/>
    <col min="7676" max="7676" width="15.5703125" style="338" customWidth="1"/>
    <col min="7677" max="7688" width="13.28515625" style="338" customWidth="1"/>
    <col min="7689" max="7928" width="11.5703125" style="338"/>
    <col min="7929" max="7929" width="9.7109375" style="338" customWidth="1"/>
    <col min="7930" max="7930" width="6" style="338" customWidth="1"/>
    <col min="7931" max="7931" width="60.5703125" style="338" customWidth="1"/>
    <col min="7932" max="7932" width="15.5703125" style="338" customWidth="1"/>
    <col min="7933" max="7944" width="13.28515625" style="338" customWidth="1"/>
    <col min="7945" max="8184" width="11.5703125" style="338"/>
    <col min="8185" max="8185" width="9.7109375" style="338" customWidth="1"/>
    <col min="8186" max="8186" width="6" style="338" customWidth="1"/>
    <col min="8187" max="8187" width="60.5703125" style="338" customWidth="1"/>
    <col min="8188" max="8188" width="15.5703125" style="338" customWidth="1"/>
    <col min="8189" max="8200" width="13.28515625" style="338" customWidth="1"/>
    <col min="8201" max="8440" width="11.5703125" style="338"/>
    <col min="8441" max="8441" width="9.7109375" style="338" customWidth="1"/>
    <col min="8442" max="8442" width="6" style="338" customWidth="1"/>
    <col min="8443" max="8443" width="60.5703125" style="338" customWidth="1"/>
    <col min="8444" max="8444" width="15.5703125" style="338" customWidth="1"/>
    <col min="8445" max="8456" width="13.28515625" style="338" customWidth="1"/>
    <col min="8457" max="8696" width="11.5703125" style="338"/>
    <col min="8697" max="8697" width="9.7109375" style="338" customWidth="1"/>
    <col min="8698" max="8698" width="6" style="338" customWidth="1"/>
    <col min="8699" max="8699" width="60.5703125" style="338" customWidth="1"/>
    <col min="8700" max="8700" width="15.5703125" style="338" customWidth="1"/>
    <col min="8701" max="8712" width="13.28515625" style="338" customWidth="1"/>
    <col min="8713" max="8952" width="11.5703125" style="338"/>
    <col min="8953" max="8953" width="9.7109375" style="338" customWidth="1"/>
    <col min="8954" max="8954" width="6" style="338" customWidth="1"/>
    <col min="8955" max="8955" width="60.5703125" style="338" customWidth="1"/>
    <col min="8956" max="8956" width="15.5703125" style="338" customWidth="1"/>
    <col min="8957" max="8968" width="13.28515625" style="338" customWidth="1"/>
    <col min="8969" max="9208" width="11.5703125" style="338"/>
    <col min="9209" max="9209" width="9.7109375" style="338" customWidth="1"/>
    <col min="9210" max="9210" width="6" style="338" customWidth="1"/>
    <col min="9211" max="9211" width="60.5703125" style="338" customWidth="1"/>
    <col min="9212" max="9212" width="15.5703125" style="338" customWidth="1"/>
    <col min="9213" max="9224" width="13.28515625" style="338" customWidth="1"/>
    <col min="9225" max="9464" width="11.5703125" style="338"/>
    <col min="9465" max="9465" width="9.7109375" style="338" customWidth="1"/>
    <col min="9466" max="9466" width="6" style="338" customWidth="1"/>
    <col min="9467" max="9467" width="60.5703125" style="338" customWidth="1"/>
    <col min="9468" max="9468" width="15.5703125" style="338" customWidth="1"/>
    <col min="9469" max="9480" width="13.28515625" style="338" customWidth="1"/>
    <col min="9481" max="9720" width="11.5703125" style="338"/>
    <col min="9721" max="9721" width="9.7109375" style="338" customWidth="1"/>
    <col min="9722" max="9722" width="6" style="338" customWidth="1"/>
    <col min="9723" max="9723" width="60.5703125" style="338" customWidth="1"/>
    <col min="9724" max="9724" width="15.5703125" style="338" customWidth="1"/>
    <col min="9725" max="9736" width="13.28515625" style="338" customWidth="1"/>
    <col min="9737" max="9976" width="11.5703125" style="338"/>
    <col min="9977" max="9977" width="9.7109375" style="338" customWidth="1"/>
    <col min="9978" max="9978" width="6" style="338" customWidth="1"/>
    <col min="9979" max="9979" width="60.5703125" style="338" customWidth="1"/>
    <col min="9980" max="9980" width="15.5703125" style="338" customWidth="1"/>
    <col min="9981" max="9992" width="13.28515625" style="338" customWidth="1"/>
    <col min="9993" max="10232" width="11.5703125" style="338"/>
    <col min="10233" max="10233" width="9.7109375" style="338" customWidth="1"/>
    <col min="10234" max="10234" width="6" style="338" customWidth="1"/>
    <col min="10235" max="10235" width="60.5703125" style="338" customWidth="1"/>
    <col min="10236" max="10236" width="15.5703125" style="338" customWidth="1"/>
    <col min="10237" max="10248" width="13.28515625" style="338" customWidth="1"/>
    <col min="10249" max="10488" width="11.5703125" style="338"/>
    <col min="10489" max="10489" width="9.7109375" style="338" customWidth="1"/>
    <col min="10490" max="10490" width="6" style="338" customWidth="1"/>
    <col min="10491" max="10491" width="60.5703125" style="338" customWidth="1"/>
    <col min="10492" max="10492" width="15.5703125" style="338" customWidth="1"/>
    <col min="10493" max="10504" width="13.28515625" style="338" customWidth="1"/>
    <col min="10505" max="10744" width="11.5703125" style="338"/>
    <col min="10745" max="10745" width="9.7109375" style="338" customWidth="1"/>
    <col min="10746" max="10746" width="6" style="338" customWidth="1"/>
    <col min="10747" max="10747" width="60.5703125" style="338" customWidth="1"/>
    <col min="10748" max="10748" width="15.5703125" style="338" customWidth="1"/>
    <col min="10749" max="10760" width="13.28515625" style="338" customWidth="1"/>
    <col min="10761" max="11000" width="11.5703125" style="338"/>
    <col min="11001" max="11001" width="9.7109375" style="338" customWidth="1"/>
    <col min="11002" max="11002" width="6" style="338" customWidth="1"/>
    <col min="11003" max="11003" width="60.5703125" style="338" customWidth="1"/>
    <col min="11004" max="11004" width="15.5703125" style="338" customWidth="1"/>
    <col min="11005" max="11016" width="13.28515625" style="338" customWidth="1"/>
    <col min="11017" max="11256" width="11.5703125" style="338"/>
    <col min="11257" max="11257" width="9.7109375" style="338" customWidth="1"/>
    <col min="11258" max="11258" width="6" style="338" customWidth="1"/>
    <col min="11259" max="11259" width="60.5703125" style="338" customWidth="1"/>
    <col min="11260" max="11260" width="15.5703125" style="338" customWidth="1"/>
    <col min="11261" max="11272" width="13.28515625" style="338" customWidth="1"/>
    <col min="11273" max="11512" width="11.5703125" style="338"/>
    <col min="11513" max="11513" width="9.7109375" style="338" customWidth="1"/>
    <col min="11514" max="11514" width="6" style="338" customWidth="1"/>
    <col min="11515" max="11515" width="60.5703125" style="338" customWidth="1"/>
    <col min="11516" max="11516" width="15.5703125" style="338" customWidth="1"/>
    <col min="11517" max="11528" width="13.28515625" style="338" customWidth="1"/>
    <col min="11529" max="11768" width="11.5703125" style="338"/>
    <col min="11769" max="11769" width="9.7109375" style="338" customWidth="1"/>
    <col min="11770" max="11770" width="6" style="338" customWidth="1"/>
    <col min="11771" max="11771" width="60.5703125" style="338" customWidth="1"/>
    <col min="11772" max="11772" width="15.5703125" style="338" customWidth="1"/>
    <col min="11773" max="11784" width="13.28515625" style="338" customWidth="1"/>
    <col min="11785" max="12024" width="11.5703125" style="338"/>
    <col min="12025" max="12025" width="9.7109375" style="338" customWidth="1"/>
    <col min="12026" max="12026" width="6" style="338" customWidth="1"/>
    <col min="12027" max="12027" width="60.5703125" style="338" customWidth="1"/>
    <col min="12028" max="12028" width="15.5703125" style="338" customWidth="1"/>
    <col min="12029" max="12040" width="13.28515625" style="338" customWidth="1"/>
    <col min="12041" max="12280" width="11.5703125" style="338"/>
    <col min="12281" max="12281" width="9.7109375" style="338" customWidth="1"/>
    <col min="12282" max="12282" width="6" style="338" customWidth="1"/>
    <col min="12283" max="12283" width="60.5703125" style="338" customWidth="1"/>
    <col min="12284" max="12284" width="15.5703125" style="338" customWidth="1"/>
    <col min="12285" max="12296" width="13.28515625" style="338" customWidth="1"/>
    <col min="12297" max="12536" width="11.5703125" style="338"/>
    <col min="12537" max="12537" width="9.7109375" style="338" customWidth="1"/>
    <col min="12538" max="12538" width="6" style="338" customWidth="1"/>
    <col min="12539" max="12539" width="60.5703125" style="338" customWidth="1"/>
    <col min="12540" max="12540" width="15.5703125" style="338" customWidth="1"/>
    <col min="12541" max="12552" width="13.28515625" style="338" customWidth="1"/>
    <col min="12553" max="12792" width="11.5703125" style="338"/>
    <col min="12793" max="12793" width="9.7109375" style="338" customWidth="1"/>
    <col min="12794" max="12794" width="6" style="338" customWidth="1"/>
    <col min="12795" max="12795" width="60.5703125" style="338" customWidth="1"/>
    <col min="12796" max="12796" width="15.5703125" style="338" customWidth="1"/>
    <col min="12797" max="12808" width="13.28515625" style="338" customWidth="1"/>
    <col min="12809" max="13048" width="11.5703125" style="338"/>
    <col min="13049" max="13049" width="9.7109375" style="338" customWidth="1"/>
    <col min="13050" max="13050" width="6" style="338" customWidth="1"/>
    <col min="13051" max="13051" width="60.5703125" style="338" customWidth="1"/>
    <col min="13052" max="13052" width="15.5703125" style="338" customWidth="1"/>
    <col min="13053" max="13064" width="13.28515625" style="338" customWidth="1"/>
    <col min="13065" max="13304" width="11.5703125" style="338"/>
    <col min="13305" max="13305" width="9.7109375" style="338" customWidth="1"/>
    <col min="13306" max="13306" width="6" style="338" customWidth="1"/>
    <col min="13307" max="13307" width="60.5703125" style="338" customWidth="1"/>
    <col min="13308" max="13308" width="15.5703125" style="338" customWidth="1"/>
    <col min="13309" max="13320" width="13.28515625" style="338" customWidth="1"/>
    <col min="13321" max="13560" width="11.5703125" style="338"/>
    <col min="13561" max="13561" width="9.7109375" style="338" customWidth="1"/>
    <col min="13562" max="13562" width="6" style="338" customWidth="1"/>
    <col min="13563" max="13563" width="60.5703125" style="338" customWidth="1"/>
    <col min="13564" max="13564" width="15.5703125" style="338" customWidth="1"/>
    <col min="13565" max="13576" width="13.28515625" style="338" customWidth="1"/>
    <col min="13577" max="13816" width="11.5703125" style="338"/>
    <col min="13817" max="13817" width="9.7109375" style="338" customWidth="1"/>
    <col min="13818" max="13818" width="6" style="338" customWidth="1"/>
    <col min="13819" max="13819" width="60.5703125" style="338" customWidth="1"/>
    <col min="13820" max="13820" width="15.5703125" style="338" customWidth="1"/>
    <col min="13821" max="13832" width="13.28515625" style="338" customWidth="1"/>
    <col min="13833" max="14072" width="11.5703125" style="338"/>
    <col min="14073" max="14073" width="9.7109375" style="338" customWidth="1"/>
    <col min="14074" max="14074" width="6" style="338" customWidth="1"/>
    <col min="14075" max="14075" width="60.5703125" style="338" customWidth="1"/>
    <col min="14076" max="14076" width="15.5703125" style="338" customWidth="1"/>
    <col min="14077" max="14088" width="13.28515625" style="338" customWidth="1"/>
    <col min="14089" max="14328" width="11.5703125" style="338"/>
    <col min="14329" max="14329" width="9.7109375" style="338" customWidth="1"/>
    <col min="14330" max="14330" width="6" style="338" customWidth="1"/>
    <col min="14331" max="14331" width="60.5703125" style="338" customWidth="1"/>
    <col min="14332" max="14332" width="15.5703125" style="338" customWidth="1"/>
    <col min="14333" max="14344" width="13.28515625" style="338" customWidth="1"/>
    <col min="14345" max="14584" width="11.5703125" style="338"/>
    <col min="14585" max="14585" width="9.7109375" style="338" customWidth="1"/>
    <col min="14586" max="14586" width="6" style="338" customWidth="1"/>
    <col min="14587" max="14587" width="60.5703125" style="338" customWidth="1"/>
    <col min="14588" max="14588" width="15.5703125" style="338" customWidth="1"/>
    <col min="14589" max="14600" width="13.28515625" style="338" customWidth="1"/>
    <col min="14601" max="14840" width="11.5703125" style="338"/>
    <col min="14841" max="14841" width="9.7109375" style="338" customWidth="1"/>
    <col min="14842" max="14842" width="6" style="338" customWidth="1"/>
    <col min="14843" max="14843" width="60.5703125" style="338" customWidth="1"/>
    <col min="14844" max="14844" width="15.5703125" style="338" customWidth="1"/>
    <col min="14845" max="14856" width="13.28515625" style="338" customWidth="1"/>
    <col min="14857" max="15096" width="11.5703125" style="338"/>
    <col min="15097" max="15097" width="9.7109375" style="338" customWidth="1"/>
    <col min="15098" max="15098" width="6" style="338" customWidth="1"/>
    <col min="15099" max="15099" width="60.5703125" style="338" customWidth="1"/>
    <col min="15100" max="15100" width="15.5703125" style="338" customWidth="1"/>
    <col min="15101" max="15112" width="13.28515625" style="338" customWidth="1"/>
    <col min="15113" max="15352" width="11.5703125" style="338"/>
    <col min="15353" max="15353" width="9.7109375" style="338" customWidth="1"/>
    <col min="15354" max="15354" width="6" style="338" customWidth="1"/>
    <col min="15355" max="15355" width="60.5703125" style="338" customWidth="1"/>
    <col min="15356" max="15356" width="15.5703125" style="338" customWidth="1"/>
    <col min="15357" max="15368" width="13.28515625" style="338" customWidth="1"/>
    <col min="15369" max="15608" width="11.5703125" style="338"/>
    <col min="15609" max="15609" width="9.7109375" style="338" customWidth="1"/>
    <col min="15610" max="15610" width="6" style="338" customWidth="1"/>
    <col min="15611" max="15611" width="60.5703125" style="338" customWidth="1"/>
    <col min="15612" max="15612" width="15.5703125" style="338" customWidth="1"/>
    <col min="15613" max="15624" width="13.28515625" style="338" customWidth="1"/>
    <col min="15625" max="15864" width="11.5703125" style="338"/>
    <col min="15865" max="15865" width="9.7109375" style="338" customWidth="1"/>
    <col min="15866" max="15866" width="6" style="338" customWidth="1"/>
    <col min="15867" max="15867" width="60.5703125" style="338" customWidth="1"/>
    <col min="15868" max="15868" width="15.5703125" style="338" customWidth="1"/>
    <col min="15869" max="15880" width="13.28515625" style="338" customWidth="1"/>
    <col min="15881" max="16120" width="11.5703125" style="338"/>
    <col min="16121" max="16121" width="9.7109375" style="338" customWidth="1"/>
    <col min="16122" max="16122" width="6" style="338" customWidth="1"/>
    <col min="16123" max="16123" width="60.5703125" style="338" customWidth="1"/>
    <col min="16124" max="16124" width="15.5703125" style="338" customWidth="1"/>
    <col min="16125" max="16136" width="13.28515625" style="338" customWidth="1"/>
    <col min="16137" max="16384" width="11.5703125" style="338"/>
  </cols>
  <sheetData>
    <row r="1" spans="1:15" ht="27" customHeight="1" x14ac:dyDescent="0.2">
      <c r="C1" s="372"/>
      <c r="D1" s="86"/>
      <c r="E1" s="374"/>
      <c r="F1" s="374"/>
      <c r="G1" s="364"/>
      <c r="H1" s="364"/>
      <c r="I1" s="340" t="s">
        <v>481</v>
      </c>
      <c r="N1" s="341"/>
      <c r="O1" s="341"/>
    </row>
    <row r="2" spans="1:15" ht="27" customHeight="1" x14ac:dyDescent="0.2">
      <c r="A2" s="342"/>
      <c r="B2" s="342"/>
      <c r="C2" s="360"/>
      <c r="D2" s="86"/>
      <c r="E2" s="374"/>
      <c r="F2" s="374"/>
      <c r="G2" s="342"/>
      <c r="H2" s="342"/>
      <c r="I2" s="340" t="s">
        <v>20</v>
      </c>
      <c r="N2" s="341"/>
      <c r="O2" s="341"/>
    </row>
    <row r="3" spans="1:15" ht="3" customHeight="1" x14ac:dyDescent="0.2">
      <c r="A3" s="338"/>
      <c r="B3" s="338"/>
      <c r="C3" s="372"/>
      <c r="D3" s="86"/>
      <c r="E3" s="374"/>
      <c r="F3" s="374"/>
      <c r="G3" s="364"/>
      <c r="H3" s="364"/>
      <c r="I3" s="343"/>
      <c r="N3" s="341"/>
      <c r="O3" s="341"/>
    </row>
    <row r="4" spans="1:15" ht="15.75" customHeight="1" x14ac:dyDescent="0.2">
      <c r="A4" s="344"/>
      <c r="B4" s="344"/>
      <c r="C4" s="373"/>
      <c r="D4" s="88"/>
      <c r="E4" s="374"/>
      <c r="F4" s="374"/>
      <c r="G4" s="374"/>
      <c r="H4" s="374"/>
      <c r="I4" s="381" t="s">
        <v>200</v>
      </c>
      <c r="N4" s="341"/>
      <c r="O4" s="341"/>
    </row>
    <row r="5" spans="1:15" ht="12.75" customHeight="1" x14ac:dyDescent="0.2">
      <c r="A5" s="344"/>
      <c r="B5" s="344"/>
      <c r="C5" s="373"/>
      <c r="D5" s="88"/>
      <c r="E5" s="374"/>
      <c r="F5" s="374"/>
      <c r="G5" s="374"/>
      <c r="H5" s="374"/>
      <c r="I5" s="412"/>
      <c r="N5" s="341"/>
      <c r="O5" s="341"/>
    </row>
    <row r="6" spans="1:15" ht="20.25" customHeight="1" x14ac:dyDescent="0.2">
      <c r="A6" s="344"/>
      <c r="B6" s="344"/>
      <c r="C6" s="680"/>
      <c r="D6" s="680"/>
      <c r="E6" s="680"/>
      <c r="F6" s="680"/>
      <c r="G6" s="680"/>
      <c r="H6" s="680"/>
      <c r="I6" s="381"/>
      <c r="N6" s="341"/>
      <c r="O6" s="341"/>
    </row>
    <row r="7" spans="1:15" ht="12.75" customHeight="1" x14ac:dyDescent="0.2">
      <c r="A7" s="516"/>
      <c r="B7" s="344"/>
      <c r="C7" s="680"/>
      <c r="D7" s="680"/>
      <c r="E7" s="680"/>
      <c r="F7" s="680"/>
      <c r="G7" s="680"/>
      <c r="H7" s="680"/>
      <c r="I7" s="412"/>
      <c r="N7" s="341"/>
      <c r="O7" s="341"/>
    </row>
    <row r="8" spans="1:15" ht="17.25" customHeight="1" x14ac:dyDescent="0.2">
      <c r="A8" s="515"/>
      <c r="B8" s="344"/>
      <c r="C8" s="680"/>
      <c r="D8" s="680"/>
      <c r="E8" s="680"/>
      <c r="F8" s="680"/>
      <c r="G8" s="680"/>
      <c r="H8" s="680"/>
      <c r="I8" s="398" t="s">
        <v>431</v>
      </c>
      <c r="N8" s="341"/>
      <c r="O8" s="341"/>
    </row>
    <row r="9" spans="1:15" s="345" customFormat="1" ht="12.75" customHeight="1" x14ac:dyDescent="0.2">
      <c r="A9" s="516" t="s">
        <v>480</v>
      </c>
      <c r="B9" s="344"/>
      <c r="C9" s="373"/>
      <c r="D9" s="516" t="s">
        <v>479</v>
      </c>
      <c r="F9" s="374"/>
      <c r="G9" s="374"/>
      <c r="H9" s="374"/>
      <c r="I9" s="412"/>
      <c r="N9" s="341"/>
      <c r="O9" s="341"/>
    </row>
    <row r="10" spans="1:15" ht="12.75" customHeight="1" x14ac:dyDescent="0.2">
      <c r="A10" s="346"/>
      <c r="B10" s="346"/>
      <c r="C10" s="375"/>
      <c r="D10" s="91"/>
      <c r="E10" s="376"/>
      <c r="F10" s="376"/>
      <c r="G10" s="376"/>
      <c r="H10" s="376"/>
      <c r="I10" s="339"/>
      <c r="J10" s="341"/>
      <c r="K10" s="341"/>
      <c r="L10" s="341"/>
      <c r="M10" s="341"/>
      <c r="N10" s="341"/>
      <c r="O10" s="341"/>
    </row>
    <row r="11" spans="1:15" ht="12.75" customHeight="1" x14ac:dyDescent="0.2">
      <c r="A11" s="660" t="s">
        <v>25</v>
      </c>
      <c r="B11" s="660"/>
      <c r="C11" s="660" t="s">
        <v>2</v>
      </c>
      <c r="D11" s="662" t="s">
        <v>3</v>
      </c>
      <c r="E11" s="664"/>
      <c r="F11" s="664"/>
      <c r="G11" s="664"/>
      <c r="H11" s="664"/>
      <c r="I11" s="678" t="s">
        <v>26</v>
      </c>
    </row>
    <row r="12" spans="1:15" s="347" customFormat="1" ht="13.5" thickBot="1" x14ac:dyDescent="0.25">
      <c r="A12" s="661"/>
      <c r="B12" s="661"/>
      <c r="C12" s="661"/>
      <c r="D12" s="663"/>
      <c r="E12" s="379" t="s">
        <v>123</v>
      </c>
      <c r="F12" s="379" t="s">
        <v>124</v>
      </c>
      <c r="G12" s="379" t="s">
        <v>125</v>
      </c>
      <c r="H12" s="379" t="s">
        <v>126</v>
      </c>
      <c r="I12" s="679"/>
    </row>
    <row r="13" spans="1:15" s="348" customFormat="1" ht="14.25" x14ac:dyDescent="0.2">
      <c r="A13" s="425">
        <v>1111</v>
      </c>
      <c r="B13" s="18"/>
      <c r="C13" s="426" t="s">
        <v>380</v>
      </c>
      <c r="D13" s="60">
        <f t="shared" ref="D13:D70" si="0">SUM(E13:H13)</f>
        <v>0</v>
      </c>
      <c r="E13" s="453"/>
      <c r="F13" s="454"/>
      <c r="G13" s="81"/>
      <c r="H13" s="77"/>
      <c r="I13" s="358"/>
      <c r="J13" s="654"/>
    </row>
    <row r="14" spans="1:15" s="348" customFormat="1" ht="14.25" x14ac:dyDescent="0.2">
      <c r="A14" s="425">
        <v>1131</v>
      </c>
      <c r="B14" s="18"/>
      <c r="C14" s="426" t="s">
        <v>27</v>
      </c>
      <c r="D14" s="60">
        <f t="shared" si="0"/>
        <v>0</v>
      </c>
      <c r="E14" s="453"/>
      <c r="F14" s="454"/>
      <c r="G14" s="81"/>
      <c r="H14" s="77"/>
      <c r="I14" s="358"/>
      <c r="J14" s="654"/>
    </row>
    <row r="15" spans="1:15" s="348" customFormat="1" ht="33" x14ac:dyDescent="0.45">
      <c r="A15" s="425">
        <v>1141</v>
      </c>
      <c r="B15" s="18"/>
      <c r="C15" s="426" t="s">
        <v>381</v>
      </c>
      <c r="D15" s="60">
        <f t="shared" si="0"/>
        <v>0</v>
      </c>
      <c r="E15" s="453"/>
      <c r="F15" s="454"/>
      <c r="G15" s="81"/>
      <c r="H15" s="77"/>
      <c r="I15" s="358"/>
      <c r="J15" s="654"/>
      <c r="L15" s="499"/>
    </row>
    <row r="16" spans="1:15" s="348" customFormat="1" ht="14.25" x14ac:dyDescent="0.2">
      <c r="A16" s="425">
        <v>1211</v>
      </c>
      <c r="B16" s="18"/>
      <c r="C16" s="426" t="s">
        <v>28</v>
      </c>
      <c r="D16" s="60">
        <f t="shared" si="0"/>
        <v>0</v>
      </c>
      <c r="E16" s="453"/>
      <c r="F16" s="454"/>
      <c r="G16" s="81"/>
      <c r="H16" s="77"/>
      <c r="I16" s="358"/>
      <c r="J16" s="654"/>
    </row>
    <row r="17" spans="1:10" s="348" customFormat="1" ht="14.25" x14ac:dyDescent="0.2">
      <c r="A17" s="425">
        <v>1221</v>
      </c>
      <c r="B17" s="18"/>
      <c r="C17" s="426" t="s">
        <v>382</v>
      </c>
      <c r="D17" s="60">
        <f t="shared" si="0"/>
        <v>0</v>
      </c>
      <c r="E17" s="453"/>
      <c r="F17" s="454"/>
      <c r="G17" s="81"/>
      <c r="H17" s="77"/>
      <c r="I17" s="358"/>
      <c r="J17" s="654"/>
    </row>
    <row r="18" spans="1:10" s="348" customFormat="1" ht="28.5" x14ac:dyDescent="0.2">
      <c r="A18" s="425">
        <v>1231</v>
      </c>
      <c r="B18" s="18"/>
      <c r="C18" s="426" t="s">
        <v>383</v>
      </c>
      <c r="D18" s="60">
        <f t="shared" si="0"/>
        <v>0</v>
      </c>
      <c r="E18" s="453"/>
      <c r="F18" s="454"/>
      <c r="G18" s="81"/>
      <c r="H18" s="77"/>
      <c r="I18" s="358"/>
      <c r="J18" s="654"/>
    </row>
    <row r="19" spans="1:10" s="348" customFormat="1" ht="14.25" x14ac:dyDescent="0.2">
      <c r="A19" s="425">
        <v>1232</v>
      </c>
      <c r="B19" s="18"/>
      <c r="C19" s="426" t="s">
        <v>384</v>
      </c>
      <c r="D19" s="60">
        <f t="shared" si="0"/>
        <v>0</v>
      </c>
      <c r="E19" s="453"/>
      <c r="F19" s="454"/>
      <c r="G19" s="81"/>
      <c r="H19" s="77"/>
      <c r="I19" s="358"/>
      <c r="J19" s="654"/>
    </row>
    <row r="20" spans="1:10" s="348" customFormat="1" ht="57" x14ac:dyDescent="0.2">
      <c r="A20" s="425">
        <v>1241</v>
      </c>
      <c r="B20" s="18"/>
      <c r="C20" s="426" t="s">
        <v>385</v>
      </c>
      <c r="D20" s="60">
        <f t="shared" si="0"/>
        <v>0</v>
      </c>
      <c r="E20" s="453"/>
      <c r="F20" s="454"/>
      <c r="G20" s="81"/>
      <c r="H20" s="77"/>
      <c r="I20" s="358"/>
      <c r="J20" s="654"/>
    </row>
    <row r="21" spans="1:10" s="348" customFormat="1" ht="28.5" x14ac:dyDescent="0.2">
      <c r="A21" s="425">
        <v>1311</v>
      </c>
      <c r="B21" s="18"/>
      <c r="C21" s="426" t="s">
        <v>386</v>
      </c>
      <c r="D21" s="60">
        <f t="shared" si="0"/>
        <v>0</v>
      </c>
      <c r="E21" s="453"/>
      <c r="F21" s="454"/>
      <c r="G21" s="81"/>
      <c r="H21" s="77"/>
      <c r="I21" s="358"/>
      <c r="J21" s="654"/>
    </row>
    <row r="22" spans="1:10" s="348" customFormat="1" ht="14.25" x14ac:dyDescent="0.2">
      <c r="A22" s="425">
        <v>1321</v>
      </c>
      <c r="B22" s="18"/>
      <c r="C22" s="426" t="s">
        <v>30</v>
      </c>
      <c r="D22" s="60">
        <f t="shared" si="0"/>
        <v>0</v>
      </c>
      <c r="E22" s="453"/>
      <c r="F22" s="454"/>
      <c r="G22" s="81"/>
      <c r="H22" s="77"/>
      <c r="I22" s="358"/>
      <c r="J22" s="654"/>
    </row>
    <row r="23" spans="1:10" s="348" customFormat="1" ht="14.25" x14ac:dyDescent="0.2">
      <c r="A23" s="425">
        <v>1322</v>
      </c>
      <c r="B23" s="18"/>
      <c r="C23" s="426" t="s">
        <v>31</v>
      </c>
      <c r="D23" s="60">
        <f t="shared" si="0"/>
        <v>0</v>
      </c>
      <c r="E23" s="453"/>
      <c r="F23" s="454"/>
      <c r="G23" s="81"/>
      <c r="H23" s="77"/>
      <c r="I23" s="358"/>
      <c r="J23" s="654"/>
    </row>
    <row r="24" spans="1:10" s="348" customFormat="1" ht="28.5" x14ac:dyDescent="0.2">
      <c r="A24" s="425">
        <v>1331</v>
      </c>
      <c r="B24" s="18"/>
      <c r="C24" s="426" t="s">
        <v>387</v>
      </c>
      <c r="D24" s="60">
        <f t="shared" si="0"/>
        <v>0</v>
      </c>
      <c r="E24" s="453"/>
      <c r="F24" s="454"/>
      <c r="G24" s="81"/>
      <c r="H24" s="77"/>
      <c r="I24" s="358"/>
      <c r="J24" s="654"/>
    </row>
    <row r="25" spans="1:10" s="348" customFormat="1" ht="42.75" x14ac:dyDescent="0.2">
      <c r="A25" s="425">
        <v>1332</v>
      </c>
      <c r="B25" s="18"/>
      <c r="C25" s="426" t="s">
        <v>388</v>
      </c>
      <c r="D25" s="60">
        <f t="shared" si="0"/>
        <v>0</v>
      </c>
      <c r="E25" s="453"/>
      <c r="F25" s="454"/>
      <c r="G25" s="81"/>
      <c r="H25" s="77"/>
      <c r="I25" s="358"/>
      <c r="J25" s="654"/>
    </row>
    <row r="26" spans="1:10" s="348" customFormat="1" ht="57" x14ac:dyDescent="0.2">
      <c r="A26" s="425">
        <v>1341</v>
      </c>
      <c r="B26" s="18"/>
      <c r="C26" s="426" t="s">
        <v>389</v>
      </c>
      <c r="D26" s="60">
        <f t="shared" si="0"/>
        <v>0</v>
      </c>
      <c r="E26" s="453"/>
      <c r="F26" s="454"/>
      <c r="G26" s="81"/>
      <c r="H26" s="77"/>
      <c r="I26" s="358"/>
      <c r="J26" s="654"/>
    </row>
    <row r="27" spans="1:10" s="348" customFormat="1" ht="42.75" x14ac:dyDescent="0.2">
      <c r="A27" s="425">
        <v>1342</v>
      </c>
      <c r="B27" s="18"/>
      <c r="C27" s="426" t="s">
        <v>390</v>
      </c>
      <c r="D27" s="60">
        <f t="shared" si="0"/>
        <v>0</v>
      </c>
      <c r="E27" s="453"/>
      <c r="F27" s="454"/>
      <c r="G27" s="81"/>
      <c r="H27" s="77"/>
      <c r="I27" s="358"/>
      <c r="J27" s="654"/>
    </row>
    <row r="28" spans="1:10" s="348" customFormat="1" ht="28.5" x14ac:dyDescent="0.2">
      <c r="A28" s="425">
        <v>1343</v>
      </c>
      <c r="B28" s="18"/>
      <c r="C28" s="426" t="s">
        <v>32</v>
      </c>
      <c r="D28" s="60">
        <f t="shared" si="0"/>
        <v>0</v>
      </c>
      <c r="E28" s="453"/>
      <c r="F28" s="454"/>
      <c r="G28" s="81"/>
      <c r="H28" s="77"/>
      <c r="I28" s="358"/>
      <c r="J28" s="654"/>
    </row>
    <row r="29" spans="1:10" s="348" customFormat="1" ht="28.5" x14ac:dyDescent="0.2">
      <c r="A29" s="425">
        <v>1344</v>
      </c>
      <c r="B29" s="18"/>
      <c r="C29" s="426" t="s">
        <v>391</v>
      </c>
      <c r="D29" s="60">
        <f t="shared" si="0"/>
        <v>0</v>
      </c>
      <c r="E29" s="453"/>
      <c r="F29" s="454"/>
      <c r="G29" s="81"/>
      <c r="H29" s="77"/>
      <c r="I29" s="358"/>
      <c r="J29" s="654"/>
    </row>
    <row r="30" spans="1:10" s="348" customFormat="1" ht="14.25" x14ac:dyDescent="0.2">
      <c r="A30" s="425">
        <v>1345</v>
      </c>
      <c r="B30" s="18"/>
      <c r="C30" s="426" t="s">
        <v>392</v>
      </c>
      <c r="D30" s="60">
        <f t="shared" si="0"/>
        <v>0</v>
      </c>
      <c r="E30" s="453"/>
      <c r="F30" s="454"/>
      <c r="G30" s="81"/>
      <c r="H30" s="77"/>
      <c r="I30" s="358"/>
      <c r="J30" s="654"/>
    </row>
    <row r="31" spans="1:10" s="348" customFormat="1" ht="28.5" x14ac:dyDescent="0.2">
      <c r="A31" s="425">
        <v>1346</v>
      </c>
      <c r="B31" s="18"/>
      <c r="C31" s="426" t="s">
        <v>393</v>
      </c>
      <c r="D31" s="60">
        <f t="shared" si="0"/>
        <v>0</v>
      </c>
      <c r="E31" s="453"/>
      <c r="F31" s="454"/>
      <c r="G31" s="81"/>
      <c r="H31" s="77"/>
      <c r="I31" s="358"/>
      <c r="J31" s="654"/>
    </row>
    <row r="32" spans="1:10" s="348" customFormat="1" ht="14.25" x14ac:dyDescent="0.2">
      <c r="A32" s="425">
        <v>1347</v>
      </c>
      <c r="B32" s="18"/>
      <c r="C32" s="426" t="s">
        <v>394</v>
      </c>
      <c r="D32" s="60">
        <f t="shared" si="0"/>
        <v>0</v>
      </c>
      <c r="E32" s="453"/>
      <c r="F32" s="454"/>
      <c r="G32" s="81"/>
      <c r="H32" s="77"/>
      <c r="I32" s="358"/>
      <c r="J32" s="654"/>
    </row>
    <row r="33" spans="1:10" s="348" customFormat="1" ht="14.25" x14ac:dyDescent="0.2">
      <c r="A33" s="425">
        <v>1348</v>
      </c>
      <c r="B33" s="18"/>
      <c r="C33" s="426" t="s">
        <v>395</v>
      </c>
      <c r="D33" s="60">
        <f t="shared" si="0"/>
        <v>0</v>
      </c>
      <c r="E33" s="453"/>
      <c r="F33" s="454"/>
      <c r="G33" s="81"/>
      <c r="H33" s="77"/>
      <c r="I33" s="358"/>
      <c r="J33" s="654"/>
    </row>
    <row r="34" spans="1:10" s="348" customFormat="1" ht="14.25" x14ac:dyDescent="0.2">
      <c r="A34" s="425">
        <v>1371</v>
      </c>
      <c r="B34" s="18"/>
      <c r="C34" s="426" t="s">
        <v>396</v>
      </c>
      <c r="D34" s="60">
        <f t="shared" si="0"/>
        <v>0</v>
      </c>
      <c r="E34" s="453"/>
      <c r="F34" s="454"/>
      <c r="G34" s="81"/>
      <c r="H34" s="77"/>
      <c r="I34" s="358"/>
      <c r="J34" s="654"/>
    </row>
    <row r="35" spans="1:10" s="348" customFormat="1" ht="28.5" x14ac:dyDescent="0.2">
      <c r="A35" s="425">
        <v>1411</v>
      </c>
      <c r="B35" s="18"/>
      <c r="C35" s="426" t="s">
        <v>33</v>
      </c>
      <c r="D35" s="60">
        <f t="shared" si="0"/>
        <v>0</v>
      </c>
      <c r="E35" s="453"/>
      <c r="F35" s="454"/>
      <c r="G35" s="81"/>
      <c r="H35" s="77"/>
      <c r="I35" s="358"/>
      <c r="J35" s="654"/>
    </row>
    <row r="36" spans="1:10" s="348" customFormat="1" ht="14.25" x14ac:dyDescent="0.2">
      <c r="A36" s="425">
        <v>1412</v>
      </c>
      <c r="B36" s="18"/>
      <c r="C36" s="426" t="s">
        <v>397</v>
      </c>
      <c r="D36" s="60">
        <f t="shared" si="0"/>
        <v>0</v>
      </c>
      <c r="E36" s="453"/>
      <c r="F36" s="454"/>
      <c r="G36" s="81"/>
      <c r="H36" s="77"/>
      <c r="I36" s="358"/>
      <c r="J36" s="654"/>
    </row>
    <row r="37" spans="1:10" s="348" customFormat="1" ht="14.25" x14ac:dyDescent="0.2">
      <c r="A37" s="425">
        <v>1413</v>
      </c>
      <c r="B37" s="18"/>
      <c r="C37" s="426" t="s">
        <v>398</v>
      </c>
      <c r="D37" s="60">
        <f t="shared" si="0"/>
        <v>0</v>
      </c>
      <c r="E37" s="453"/>
      <c r="F37" s="454"/>
      <c r="G37" s="81"/>
      <c r="H37" s="77"/>
      <c r="I37" s="358"/>
      <c r="J37" s="654"/>
    </row>
    <row r="38" spans="1:10" s="348" customFormat="1" ht="14.25" x14ac:dyDescent="0.2">
      <c r="A38" s="425">
        <v>1421</v>
      </c>
      <c r="B38" s="18"/>
      <c r="C38" s="426" t="s">
        <v>34</v>
      </c>
      <c r="D38" s="60">
        <f t="shared" si="0"/>
        <v>0</v>
      </c>
      <c r="E38" s="453"/>
      <c r="F38" s="454"/>
      <c r="G38" s="81"/>
      <c r="H38" s="77"/>
      <c r="I38" s="358"/>
      <c r="J38" s="654"/>
    </row>
    <row r="39" spans="1:10" s="348" customFormat="1" ht="14.25" x14ac:dyDescent="0.2">
      <c r="A39" s="425">
        <v>1431</v>
      </c>
      <c r="B39" s="18"/>
      <c r="C39" s="426" t="s">
        <v>35</v>
      </c>
      <c r="D39" s="60">
        <f t="shared" si="0"/>
        <v>0</v>
      </c>
      <c r="E39" s="453"/>
      <c r="F39" s="454"/>
      <c r="G39" s="81"/>
      <c r="H39" s="77"/>
      <c r="I39" s="358"/>
      <c r="J39" s="654"/>
    </row>
    <row r="40" spans="1:10" s="348" customFormat="1" ht="28.5" x14ac:dyDescent="0.2">
      <c r="A40" s="425">
        <v>1432</v>
      </c>
      <c r="B40" s="18"/>
      <c r="C40" s="426" t="s">
        <v>399</v>
      </c>
      <c r="D40" s="60">
        <f t="shared" si="0"/>
        <v>0</v>
      </c>
      <c r="E40" s="453"/>
      <c r="F40" s="454"/>
      <c r="G40" s="81"/>
      <c r="H40" s="77"/>
      <c r="I40" s="358"/>
      <c r="J40" s="654"/>
    </row>
    <row r="41" spans="1:10" s="348" customFormat="1" ht="28.5" x14ac:dyDescent="0.2">
      <c r="A41" s="425">
        <v>1441</v>
      </c>
      <c r="B41" s="18"/>
      <c r="C41" s="426" t="s">
        <v>400</v>
      </c>
      <c r="D41" s="60">
        <f t="shared" si="0"/>
        <v>0</v>
      </c>
      <c r="E41" s="453"/>
      <c r="F41" s="454"/>
      <c r="G41" s="81"/>
      <c r="H41" s="77"/>
      <c r="I41" s="358"/>
      <c r="J41" s="654"/>
    </row>
    <row r="42" spans="1:10" s="348" customFormat="1" ht="28.5" x14ac:dyDescent="0.2">
      <c r="A42" s="425">
        <v>1442</v>
      </c>
      <c r="B42" s="18"/>
      <c r="C42" s="426" t="s">
        <v>401</v>
      </c>
      <c r="D42" s="60">
        <f t="shared" si="0"/>
        <v>0</v>
      </c>
      <c r="E42" s="453"/>
      <c r="F42" s="454"/>
      <c r="G42" s="81"/>
      <c r="H42" s="77"/>
      <c r="I42" s="358"/>
      <c r="J42" s="654"/>
    </row>
    <row r="43" spans="1:10" s="348" customFormat="1" ht="14.25" x14ac:dyDescent="0.2">
      <c r="A43" s="425">
        <v>1521</v>
      </c>
      <c r="B43" s="18"/>
      <c r="C43" s="426" t="s">
        <v>402</v>
      </c>
      <c r="D43" s="60">
        <f t="shared" si="0"/>
        <v>0</v>
      </c>
      <c r="E43" s="453"/>
      <c r="F43" s="454"/>
      <c r="G43" s="81"/>
      <c r="H43" s="77"/>
      <c r="I43" s="358"/>
      <c r="J43" s="654"/>
    </row>
    <row r="44" spans="1:10" s="348" customFormat="1" ht="28.5" x14ac:dyDescent="0.2">
      <c r="A44" s="425">
        <v>1522</v>
      </c>
      <c r="B44" s="18"/>
      <c r="C44" s="426" t="s">
        <v>403</v>
      </c>
      <c r="D44" s="60">
        <f t="shared" si="0"/>
        <v>0</v>
      </c>
      <c r="E44" s="453"/>
      <c r="F44" s="454"/>
      <c r="G44" s="81"/>
      <c r="H44" s="77"/>
      <c r="I44" s="358"/>
      <c r="J44" s="654"/>
    </row>
    <row r="45" spans="1:10" s="348" customFormat="1" ht="14.25" x14ac:dyDescent="0.2">
      <c r="A45" s="425">
        <v>1523</v>
      </c>
      <c r="B45" s="18"/>
      <c r="C45" s="426" t="s">
        <v>404</v>
      </c>
      <c r="D45" s="60">
        <f t="shared" si="0"/>
        <v>0</v>
      </c>
      <c r="E45" s="453"/>
      <c r="F45" s="454"/>
      <c r="G45" s="81"/>
      <c r="H45" s="77"/>
      <c r="I45" s="358"/>
      <c r="J45" s="654"/>
    </row>
    <row r="46" spans="1:10" s="348" customFormat="1" ht="14.25" x14ac:dyDescent="0.2">
      <c r="A46" s="425">
        <v>1524</v>
      </c>
      <c r="B46" s="18"/>
      <c r="C46" s="426" t="s">
        <v>405</v>
      </c>
      <c r="D46" s="60">
        <f t="shared" si="0"/>
        <v>0</v>
      </c>
      <c r="E46" s="453"/>
      <c r="F46" s="454"/>
      <c r="G46" s="81"/>
      <c r="H46" s="77"/>
      <c r="I46" s="358"/>
      <c r="J46" s="654"/>
    </row>
    <row r="47" spans="1:10" s="348" customFormat="1" ht="14.25" x14ac:dyDescent="0.2">
      <c r="A47" s="425">
        <v>1531</v>
      </c>
      <c r="B47" s="18"/>
      <c r="C47" s="426" t="s">
        <v>406</v>
      </c>
      <c r="D47" s="60">
        <f t="shared" si="0"/>
        <v>0</v>
      </c>
      <c r="E47" s="453"/>
      <c r="F47" s="454"/>
      <c r="G47" s="81"/>
      <c r="H47" s="77"/>
      <c r="I47" s="358"/>
      <c r="J47" s="654"/>
    </row>
    <row r="48" spans="1:10" s="348" customFormat="1" ht="28.5" x14ac:dyDescent="0.2">
      <c r="A48" s="425">
        <v>1541</v>
      </c>
      <c r="B48" s="18"/>
      <c r="C48" s="426" t="s">
        <v>407</v>
      </c>
      <c r="D48" s="60">
        <f t="shared" si="0"/>
        <v>0</v>
      </c>
      <c r="E48" s="453"/>
      <c r="F48" s="454"/>
      <c r="G48" s="81"/>
      <c r="H48" s="77"/>
      <c r="I48" s="358"/>
      <c r="J48" s="654"/>
    </row>
    <row r="49" spans="1:10" s="348" customFormat="1" ht="14.25" x14ac:dyDescent="0.2">
      <c r="A49" s="425">
        <v>1542</v>
      </c>
      <c r="B49" s="18"/>
      <c r="C49" s="426" t="s">
        <v>408</v>
      </c>
      <c r="D49" s="60">
        <f t="shared" si="0"/>
        <v>0</v>
      </c>
      <c r="E49" s="453"/>
      <c r="F49" s="454"/>
      <c r="G49" s="81"/>
      <c r="H49" s="77"/>
      <c r="I49" s="358"/>
      <c r="J49" s="654"/>
    </row>
    <row r="50" spans="1:10" s="348" customFormat="1" ht="14.25" x14ac:dyDescent="0.2">
      <c r="A50" s="425">
        <v>1543</v>
      </c>
      <c r="B50" s="18"/>
      <c r="C50" s="426" t="s">
        <v>409</v>
      </c>
      <c r="D50" s="60">
        <f t="shared" si="0"/>
        <v>0</v>
      </c>
      <c r="E50" s="453"/>
      <c r="F50" s="454"/>
      <c r="G50" s="81"/>
      <c r="H50" s="77"/>
      <c r="I50" s="358"/>
      <c r="J50" s="654"/>
    </row>
    <row r="51" spans="1:10" s="348" customFormat="1" ht="14.25" x14ac:dyDescent="0.2">
      <c r="A51" s="425">
        <v>1544</v>
      </c>
      <c r="B51" s="18"/>
      <c r="C51" s="426" t="s">
        <v>410</v>
      </c>
      <c r="D51" s="60">
        <f t="shared" si="0"/>
        <v>0</v>
      </c>
      <c r="E51" s="453"/>
      <c r="F51" s="454"/>
      <c r="G51" s="81"/>
      <c r="H51" s="77"/>
      <c r="I51" s="358"/>
      <c r="J51" s="654"/>
    </row>
    <row r="52" spans="1:10" s="348" customFormat="1" ht="28.5" x14ac:dyDescent="0.2">
      <c r="A52" s="425">
        <v>1545</v>
      </c>
      <c r="B52" s="18"/>
      <c r="C52" s="426" t="s">
        <v>411</v>
      </c>
      <c r="D52" s="60">
        <f t="shared" si="0"/>
        <v>0</v>
      </c>
      <c r="E52" s="453"/>
      <c r="F52" s="454"/>
      <c r="G52" s="81"/>
      <c r="H52" s="77"/>
      <c r="I52" s="358"/>
      <c r="J52" s="654"/>
    </row>
    <row r="53" spans="1:10" s="348" customFormat="1" ht="14.25" x14ac:dyDescent="0.2">
      <c r="A53" s="425">
        <v>1546</v>
      </c>
      <c r="B53" s="18"/>
      <c r="C53" s="426" t="s">
        <v>412</v>
      </c>
      <c r="D53" s="60">
        <f t="shared" si="0"/>
        <v>0</v>
      </c>
      <c r="E53" s="453"/>
      <c r="F53" s="454"/>
      <c r="G53" s="81"/>
      <c r="H53" s="77"/>
      <c r="I53" s="358"/>
      <c r="J53" s="654"/>
    </row>
    <row r="54" spans="1:10" s="348" customFormat="1" ht="14.25" x14ac:dyDescent="0.2">
      <c r="A54" s="425">
        <v>1547</v>
      </c>
      <c r="B54" s="18"/>
      <c r="C54" s="426" t="s">
        <v>413</v>
      </c>
      <c r="D54" s="60">
        <f t="shared" si="0"/>
        <v>0</v>
      </c>
      <c r="E54" s="453"/>
      <c r="F54" s="454"/>
      <c r="G54" s="81"/>
      <c r="H54" s="77"/>
      <c r="I54" s="358"/>
      <c r="J54" s="654"/>
    </row>
    <row r="55" spans="1:10" s="348" customFormat="1" ht="28.5" x14ac:dyDescent="0.2">
      <c r="A55" s="425">
        <v>1548</v>
      </c>
      <c r="B55" s="18"/>
      <c r="C55" s="426" t="s">
        <v>414</v>
      </c>
      <c r="D55" s="60">
        <f t="shared" si="0"/>
        <v>0</v>
      </c>
      <c r="E55" s="453"/>
      <c r="F55" s="454"/>
      <c r="G55" s="81"/>
      <c r="H55" s="77"/>
      <c r="I55" s="358"/>
      <c r="J55" s="654"/>
    </row>
    <row r="56" spans="1:10" s="348" customFormat="1" ht="28.5" x14ac:dyDescent="0.2">
      <c r="A56" s="425">
        <v>1551</v>
      </c>
      <c r="B56" s="18"/>
      <c r="C56" s="426" t="s">
        <v>415</v>
      </c>
      <c r="D56" s="60">
        <f t="shared" si="0"/>
        <v>0</v>
      </c>
      <c r="E56" s="453"/>
      <c r="F56" s="454"/>
      <c r="G56" s="81"/>
      <c r="H56" s="77"/>
      <c r="I56" s="358"/>
      <c r="J56" s="654"/>
    </row>
    <row r="57" spans="1:10" s="348" customFormat="1" ht="14.25" x14ac:dyDescent="0.2">
      <c r="A57" s="425">
        <v>1591</v>
      </c>
      <c r="B57" s="18"/>
      <c r="C57" s="426" t="s">
        <v>416</v>
      </c>
      <c r="D57" s="60">
        <f t="shared" si="0"/>
        <v>0</v>
      </c>
      <c r="E57" s="453"/>
      <c r="F57" s="454"/>
      <c r="G57" s="81"/>
      <c r="H57" s="77"/>
      <c r="I57" s="358"/>
      <c r="J57" s="654"/>
    </row>
    <row r="58" spans="1:10" s="348" customFormat="1" ht="14.25" x14ac:dyDescent="0.2">
      <c r="A58" s="425">
        <v>1592</v>
      </c>
      <c r="B58" s="18"/>
      <c r="C58" s="426" t="s">
        <v>417</v>
      </c>
      <c r="D58" s="60">
        <f t="shared" si="0"/>
        <v>0</v>
      </c>
      <c r="E58" s="453"/>
      <c r="F58" s="454"/>
      <c r="G58" s="81"/>
      <c r="H58" s="77"/>
      <c r="I58" s="358"/>
      <c r="J58" s="654"/>
    </row>
    <row r="59" spans="1:10" s="348" customFormat="1" ht="28.5" x14ac:dyDescent="0.2">
      <c r="A59" s="425">
        <v>1593</v>
      </c>
      <c r="B59" s="18"/>
      <c r="C59" s="426" t="s">
        <v>418</v>
      </c>
      <c r="D59" s="60">
        <f t="shared" si="0"/>
        <v>0</v>
      </c>
      <c r="E59" s="453"/>
      <c r="F59" s="454"/>
      <c r="G59" s="81"/>
      <c r="H59" s="77"/>
      <c r="I59" s="358"/>
      <c r="J59" s="654"/>
    </row>
    <row r="60" spans="1:10" s="348" customFormat="1" ht="28.5" x14ac:dyDescent="0.2">
      <c r="A60" s="425">
        <v>1611</v>
      </c>
      <c r="B60" s="18"/>
      <c r="C60" s="426" t="s">
        <v>419</v>
      </c>
      <c r="D60" s="60">
        <f t="shared" si="0"/>
        <v>0</v>
      </c>
      <c r="E60" s="453"/>
      <c r="F60" s="454"/>
      <c r="G60" s="81"/>
      <c r="H60" s="77"/>
      <c r="I60" s="358"/>
      <c r="J60" s="654"/>
    </row>
    <row r="61" spans="1:10" s="348" customFormat="1" ht="28.5" x14ac:dyDescent="0.2">
      <c r="A61" s="425">
        <v>1612</v>
      </c>
      <c r="B61" s="18"/>
      <c r="C61" s="426" t="s">
        <v>420</v>
      </c>
      <c r="D61" s="60">
        <f t="shared" si="0"/>
        <v>0</v>
      </c>
      <c r="E61" s="453"/>
      <c r="F61" s="454"/>
      <c r="G61" s="81"/>
      <c r="H61" s="77"/>
      <c r="I61" s="358"/>
      <c r="J61" s="654"/>
    </row>
    <row r="62" spans="1:10" s="348" customFormat="1" ht="28.5" x14ac:dyDescent="0.2">
      <c r="A62" s="425">
        <v>1711</v>
      </c>
      <c r="B62" s="18"/>
      <c r="C62" s="426" t="s">
        <v>421</v>
      </c>
      <c r="D62" s="60">
        <f t="shared" si="0"/>
        <v>0</v>
      </c>
      <c r="E62" s="453"/>
      <c r="F62" s="454"/>
      <c r="G62" s="81"/>
      <c r="H62" s="77"/>
      <c r="I62" s="358"/>
      <c r="J62" s="654"/>
    </row>
    <row r="63" spans="1:10" s="348" customFormat="1" ht="14.25" x14ac:dyDescent="0.2">
      <c r="A63" s="425">
        <v>1712</v>
      </c>
      <c r="B63" s="18"/>
      <c r="C63" s="426" t="s">
        <v>40</v>
      </c>
      <c r="D63" s="60">
        <f t="shared" si="0"/>
        <v>0</v>
      </c>
      <c r="E63" s="453"/>
      <c r="F63" s="454"/>
      <c r="G63" s="81"/>
      <c r="H63" s="77"/>
      <c r="I63" s="358"/>
      <c r="J63" s="654"/>
    </row>
    <row r="64" spans="1:10" s="348" customFormat="1" ht="14.25" x14ac:dyDescent="0.2">
      <c r="A64" s="425">
        <v>1713</v>
      </c>
      <c r="B64" s="18"/>
      <c r="C64" s="426" t="s">
        <v>422</v>
      </c>
      <c r="D64" s="60">
        <f t="shared" si="0"/>
        <v>0</v>
      </c>
      <c r="E64" s="453"/>
      <c r="F64" s="454"/>
      <c r="G64" s="81"/>
      <c r="H64" s="77"/>
      <c r="I64" s="358"/>
      <c r="J64" s="654"/>
    </row>
    <row r="65" spans="1:12" s="348" customFormat="1" ht="28.5" x14ac:dyDescent="0.2">
      <c r="A65" s="425">
        <v>1714</v>
      </c>
      <c r="B65" s="18"/>
      <c r="C65" s="426" t="s">
        <v>423</v>
      </c>
      <c r="D65" s="60">
        <f t="shared" si="0"/>
        <v>0</v>
      </c>
      <c r="E65" s="453"/>
      <c r="F65" s="454"/>
      <c r="G65" s="81"/>
      <c r="H65" s="77"/>
      <c r="I65" s="358"/>
      <c r="J65" s="654"/>
    </row>
    <row r="66" spans="1:12" s="348" customFormat="1" ht="14.25" x14ac:dyDescent="0.2">
      <c r="A66" s="425">
        <v>1715</v>
      </c>
      <c r="B66" s="18"/>
      <c r="C66" s="426" t="s">
        <v>38</v>
      </c>
      <c r="D66" s="60">
        <f t="shared" si="0"/>
        <v>0</v>
      </c>
      <c r="E66" s="453"/>
      <c r="F66" s="454"/>
      <c r="G66" s="81"/>
      <c r="H66" s="77"/>
      <c r="I66" s="358"/>
      <c r="J66" s="654"/>
    </row>
    <row r="67" spans="1:12" s="348" customFormat="1" ht="14.25" x14ac:dyDescent="0.2">
      <c r="A67" s="425">
        <v>1716</v>
      </c>
      <c r="B67" s="18"/>
      <c r="C67" s="426" t="s">
        <v>424</v>
      </c>
      <c r="D67" s="60">
        <f t="shared" si="0"/>
        <v>0</v>
      </c>
      <c r="E67" s="453"/>
      <c r="F67" s="454"/>
      <c r="G67" s="81"/>
      <c r="H67" s="77"/>
      <c r="I67" s="358"/>
      <c r="J67" s="654"/>
    </row>
    <row r="68" spans="1:12" s="348" customFormat="1" ht="28.5" x14ac:dyDescent="0.2">
      <c r="A68" s="425">
        <v>1717</v>
      </c>
      <c r="B68" s="18"/>
      <c r="C68" s="426" t="s">
        <v>425</v>
      </c>
      <c r="D68" s="60">
        <f t="shared" si="0"/>
        <v>0</v>
      </c>
      <c r="E68" s="453"/>
      <c r="F68" s="454"/>
      <c r="G68" s="81"/>
      <c r="H68" s="77"/>
      <c r="I68" s="358"/>
      <c r="J68" s="654"/>
    </row>
    <row r="69" spans="1:12" s="348" customFormat="1" ht="14.25" x14ac:dyDescent="0.2">
      <c r="A69" s="425">
        <v>1718</v>
      </c>
      <c r="B69" s="18"/>
      <c r="C69" s="426" t="s">
        <v>426</v>
      </c>
      <c r="D69" s="60">
        <f t="shared" si="0"/>
        <v>0</v>
      </c>
      <c r="E69" s="453"/>
      <c r="F69" s="454"/>
      <c r="G69" s="81"/>
      <c r="H69" s="77"/>
      <c r="I69" s="358"/>
      <c r="J69" s="654"/>
    </row>
    <row r="70" spans="1:12" s="348" customFormat="1" ht="14.25" x14ac:dyDescent="0.2">
      <c r="A70" s="425">
        <v>1719</v>
      </c>
      <c r="B70" s="18"/>
      <c r="C70" s="426" t="s">
        <v>427</v>
      </c>
      <c r="D70" s="60">
        <f t="shared" si="0"/>
        <v>0</v>
      </c>
      <c r="E70" s="453"/>
      <c r="F70" s="454"/>
      <c r="G70" s="81"/>
      <c r="H70" s="77"/>
      <c r="I70" s="358"/>
      <c r="J70" s="654"/>
    </row>
    <row r="71" spans="1:12" s="344" customFormat="1" ht="25.5" x14ac:dyDescent="0.2">
      <c r="A71" s="349"/>
      <c r="B71" s="349"/>
      <c r="C71" s="362" t="s">
        <v>16</v>
      </c>
      <c r="D71" s="64">
        <f>SUM(D13:D70)</f>
        <v>0</v>
      </c>
      <c r="E71" s="64">
        <f>SUM(E13:E70)</f>
        <v>0</v>
      </c>
      <c r="F71" s="64">
        <f>SUM(F13:F70)</f>
        <v>0</v>
      </c>
      <c r="G71" s="64">
        <f>SUM(G13:G70)</f>
        <v>0</v>
      </c>
      <c r="H71" s="64">
        <f>SUM(H13:H70)</f>
        <v>0</v>
      </c>
      <c r="I71" s="350"/>
      <c r="J71" s="328"/>
      <c r="L71" s="45"/>
    </row>
    <row r="72" spans="1:12" s="348" customFormat="1" ht="28.5" x14ac:dyDescent="0.2">
      <c r="A72" s="425">
        <v>2111</v>
      </c>
      <c r="B72" s="385"/>
      <c r="C72" s="426" t="s">
        <v>249</v>
      </c>
      <c r="D72" s="60">
        <f t="shared" ref="D72:D135" si="1">SUM(E72:H72)</f>
        <v>0</v>
      </c>
      <c r="E72" s="449"/>
      <c r="F72" s="450"/>
      <c r="G72" s="387"/>
      <c r="H72" s="386"/>
      <c r="I72" s="351"/>
    </row>
    <row r="73" spans="1:12" s="348" customFormat="1" ht="28.5" x14ac:dyDescent="0.2">
      <c r="A73" s="425">
        <v>2121</v>
      </c>
      <c r="B73" s="385"/>
      <c r="C73" s="426" t="s">
        <v>250</v>
      </c>
      <c r="D73" s="60">
        <f t="shared" si="1"/>
        <v>0</v>
      </c>
      <c r="E73" s="449"/>
      <c r="F73" s="450"/>
      <c r="G73" s="387"/>
      <c r="H73" s="386"/>
      <c r="I73" s="351"/>
    </row>
    <row r="74" spans="1:12" s="348" customFormat="1" ht="14.25" x14ac:dyDescent="0.2">
      <c r="A74" s="425">
        <v>2131</v>
      </c>
      <c r="B74" s="385"/>
      <c r="C74" s="426" t="s">
        <v>251</v>
      </c>
      <c r="D74" s="60">
        <f t="shared" si="1"/>
        <v>0</v>
      </c>
      <c r="E74" s="449"/>
      <c r="F74" s="450"/>
      <c r="G74" s="387"/>
      <c r="H74" s="386"/>
      <c r="I74" s="351"/>
    </row>
    <row r="75" spans="1:12" s="348" customFormat="1" ht="42.75" x14ac:dyDescent="0.2">
      <c r="A75" s="425">
        <v>2141</v>
      </c>
      <c r="B75" s="385"/>
      <c r="C75" s="426" t="s">
        <v>252</v>
      </c>
      <c r="D75" s="60">
        <f t="shared" si="1"/>
        <v>0</v>
      </c>
      <c r="E75" s="449"/>
      <c r="F75" s="450"/>
      <c r="G75" s="387"/>
      <c r="H75" s="386"/>
      <c r="I75" s="351"/>
    </row>
    <row r="76" spans="1:12" s="348" customFormat="1" ht="14.25" x14ac:dyDescent="0.2">
      <c r="A76" s="425">
        <v>2151</v>
      </c>
      <c r="B76" s="385"/>
      <c r="C76" s="426" t="s">
        <v>43</v>
      </c>
      <c r="D76" s="60">
        <f>SUM(E76:H76)</f>
        <v>25000</v>
      </c>
      <c r="E76" s="449"/>
      <c r="F76" s="450">
        <v>25000</v>
      </c>
      <c r="G76" s="448"/>
      <c r="H76" s="386"/>
      <c r="I76" s="351"/>
    </row>
    <row r="77" spans="1:12" s="348" customFormat="1" ht="14.25" x14ac:dyDescent="0.2">
      <c r="A77" s="425">
        <v>2161</v>
      </c>
      <c r="B77" s="385"/>
      <c r="C77" s="426" t="s">
        <v>44</v>
      </c>
      <c r="D77" s="60">
        <f t="shared" si="1"/>
        <v>0</v>
      </c>
      <c r="E77" s="449"/>
      <c r="F77" s="450"/>
      <c r="G77" s="387"/>
      <c r="H77" s="386"/>
      <c r="I77" s="351"/>
    </row>
    <row r="78" spans="1:12" s="348" customFormat="1" ht="14.25" x14ac:dyDescent="0.2">
      <c r="A78" s="425">
        <v>2171</v>
      </c>
      <c r="B78" s="385"/>
      <c r="C78" s="426" t="s">
        <v>253</v>
      </c>
      <c r="D78" s="60">
        <f t="shared" si="1"/>
        <v>0</v>
      </c>
      <c r="E78" s="449"/>
      <c r="F78" s="450"/>
      <c r="G78" s="387"/>
      <c r="H78" s="386"/>
      <c r="I78" s="351"/>
    </row>
    <row r="79" spans="1:12" s="348" customFormat="1" ht="28.5" x14ac:dyDescent="0.2">
      <c r="A79" s="425">
        <v>2181</v>
      </c>
      <c r="B79" s="385"/>
      <c r="C79" s="426" t="s">
        <v>254</v>
      </c>
      <c r="D79" s="60">
        <f t="shared" si="1"/>
        <v>0</v>
      </c>
      <c r="E79" s="449"/>
      <c r="F79" s="450"/>
      <c r="G79" s="387"/>
      <c r="H79" s="386"/>
      <c r="I79" s="351"/>
    </row>
    <row r="80" spans="1:12" s="348" customFormat="1" ht="14.25" x14ac:dyDescent="0.2">
      <c r="A80" s="425">
        <v>2182</v>
      </c>
      <c r="B80" s="385"/>
      <c r="C80" s="426" t="s">
        <v>255</v>
      </c>
      <c r="D80" s="60">
        <f t="shared" si="1"/>
        <v>0</v>
      </c>
      <c r="E80" s="449"/>
      <c r="F80" s="450"/>
      <c r="G80" s="387"/>
      <c r="H80" s="386"/>
      <c r="I80" s="351"/>
    </row>
    <row r="81" spans="1:9" s="348" customFormat="1" ht="14.25" x14ac:dyDescent="0.2">
      <c r="A81" s="425">
        <v>2183</v>
      </c>
      <c r="B81" s="385"/>
      <c r="C81" s="426" t="s">
        <v>256</v>
      </c>
      <c r="D81" s="60">
        <f t="shared" si="1"/>
        <v>0</v>
      </c>
      <c r="E81" s="449"/>
      <c r="F81" s="450"/>
      <c r="G81" s="387"/>
      <c r="H81" s="386"/>
      <c r="I81" s="351"/>
    </row>
    <row r="82" spans="1:9" s="348" customFormat="1" ht="42.75" x14ac:dyDescent="0.2">
      <c r="A82" s="425">
        <v>2211</v>
      </c>
      <c r="B82" s="385"/>
      <c r="C82" s="426" t="s">
        <v>257</v>
      </c>
      <c r="D82" s="60">
        <f t="shared" si="1"/>
        <v>0</v>
      </c>
      <c r="E82" s="449"/>
      <c r="F82" s="450"/>
      <c r="G82" s="387"/>
      <c r="H82" s="386"/>
      <c r="I82" s="351"/>
    </row>
    <row r="83" spans="1:9" s="348" customFormat="1" ht="71.25" x14ac:dyDescent="0.2">
      <c r="A83" s="425">
        <v>2212</v>
      </c>
      <c r="B83" s="385"/>
      <c r="C83" s="426" t="s">
        <v>258</v>
      </c>
      <c r="D83" s="60">
        <f t="shared" si="1"/>
        <v>0</v>
      </c>
      <c r="E83" s="449"/>
      <c r="F83" s="450"/>
      <c r="G83" s="387"/>
      <c r="H83" s="386"/>
      <c r="I83" s="351"/>
    </row>
    <row r="84" spans="1:9" s="348" customFormat="1" ht="42.75" x14ac:dyDescent="0.2">
      <c r="A84" s="425">
        <v>2213</v>
      </c>
      <c r="B84" s="385"/>
      <c r="C84" s="426" t="s">
        <v>259</v>
      </c>
      <c r="D84" s="60">
        <f t="shared" si="1"/>
        <v>0</v>
      </c>
      <c r="E84" s="449"/>
      <c r="F84" s="450"/>
      <c r="G84" s="387"/>
      <c r="H84" s="386"/>
      <c r="I84" s="351"/>
    </row>
    <row r="85" spans="1:9" s="348" customFormat="1" ht="42.75" x14ac:dyDescent="0.2">
      <c r="A85" s="425">
        <v>2214</v>
      </c>
      <c r="B85" s="385"/>
      <c r="C85" s="426" t="s">
        <v>260</v>
      </c>
      <c r="D85" s="60">
        <f t="shared" si="1"/>
        <v>0</v>
      </c>
      <c r="E85" s="449"/>
      <c r="F85" s="450"/>
      <c r="G85" s="387"/>
      <c r="H85" s="386"/>
      <c r="I85" s="351"/>
    </row>
    <row r="86" spans="1:9" s="348" customFormat="1" ht="42.75" x14ac:dyDescent="0.2">
      <c r="A86" s="425">
        <v>2215</v>
      </c>
      <c r="B86" s="385"/>
      <c r="C86" s="426" t="s">
        <v>261</v>
      </c>
      <c r="D86" s="60">
        <f t="shared" si="1"/>
        <v>0</v>
      </c>
      <c r="E86" s="449"/>
      <c r="F86" s="450"/>
      <c r="G86" s="387"/>
      <c r="H86" s="386"/>
      <c r="I86" s="351"/>
    </row>
    <row r="87" spans="1:9" s="348" customFormat="1" ht="42.75" x14ac:dyDescent="0.2">
      <c r="A87" s="425">
        <v>2216</v>
      </c>
      <c r="B87" s="385"/>
      <c r="C87" s="426" t="s">
        <v>262</v>
      </c>
      <c r="D87" s="60">
        <f t="shared" si="1"/>
        <v>0</v>
      </c>
      <c r="E87" s="449"/>
      <c r="F87" s="450"/>
      <c r="G87" s="387"/>
      <c r="H87" s="386"/>
      <c r="I87" s="351"/>
    </row>
    <row r="88" spans="1:9" s="348" customFormat="1" ht="14.25" x14ac:dyDescent="0.2">
      <c r="A88" s="425">
        <v>2221</v>
      </c>
      <c r="B88" s="385"/>
      <c r="C88" s="426" t="s">
        <v>263</v>
      </c>
      <c r="D88" s="60">
        <f t="shared" si="1"/>
        <v>0</v>
      </c>
      <c r="E88" s="449"/>
      <c r="F88" s="450"/>
      <c r="G88" s="387"/>
      <c r="H88" s="386"/>
      <c r="I88" s="351"/>
    </row>
    <row r="89" spans="1:9" s="348" customFormat="1" ht="28.5" x14ac:dyDescent="0.2">
      <c r="A89" s="425">
        <v>2231</v>
      </c>
      <c r="B89" s="385"/>
      <c r="C89" s="426" t="s">
        <v>48</v>
      </c>
      <c r="D89" s="60">
        <f t="shared" si="1"/>
        <v>0</v>
      </c>
      <c r="E89" s="449"/>
      <c r="F89" s="450"/>
      <c r="G89" s="387"/>
      <c r="H89" s="386"/>
      <c r="I89" s="351"/>
    </row>
    <row r="90" spans="1:9" s="348" customFormat="1" ht="42.75" x14ac:dyDescent="0.2">
      <c r="A90" s="425">
        <v>2311</v>
      </c>
      <c r="B90" s="385"/>
      <c r="C90" s="426" t="s">
        <v>264</v>
      </c>
      <c r="D90" s="60">
        <f t="shared" si="1"/>
        <v>0</v>
      </c>
      <c r="E90" s="449"/>
      <c r="F90" s="450"/>
      <c r="G90" s="387"/>
      <c r="H90" s="386"/>
      <c r="I90" s="351"/>
    </row>
    <row r="91" spans="1:9" s="348" customFormat="1" ht="28.5" x14ac:dyDescent="0.2">
      <c r="A91" s="425">
        <v>2321</v>
      </c>
      <c r="B91" s="385"/>
      <c r="C91" s="426" t="s">
        <v>265</v>
      </c>
      <c r="D91" s="60">
        <f t="shared" si="1"/>
        <v>0</v>
      </c>
      <c r="E91" s="449"/>
      <c r="F91" s="450"/>
      <c r="G91" s="387"/>
      <c r="H91" s="386"/>
      <c r="I91" s="351"/>
    </row>
    <row r="92" spans="1:9" s="348" customFormat="1" ht="42.75" x14ac:dyDescent="0.2">
      <c r="A92" s="425">
        <v>2331</v>
      </c>
      <c r="B92" s="385"/>
      <c r="C92" s="426" t="s">
        <v>266</v>
      </c>
      <c r="D92" s="60">
        <f t="shared" si="1"/>
        <v>0</v>
      </c>
      <c r="E92" s="449"/>
      <c r="F92" s="450"/>
      <c r="G92" s="387"/>
      <c r="H92" s="386"/>
      <c r="I92" s="351"/>
    </row>
    <row r="93" spans="1:9" s="348" customFormat="1" ht="42.75" x14ac:dyDescent="0.2">
      <c r="A93" s="425">
        <v>2341</v>
      </c>
      <c r="B93" s="385"/>
      <c r="C93" s="426" t="s">
        <v>267</v>
      </c>
      <c r="D93" s="60">
        <f t="shared" si="1"/>
        <v>0</v>
      </c>
      <c r="E93" s="449"/>
      <c r="F93" s="450"/>
      <c r="G93" s="387"/>
      <c r="H93" s="386"/>
      <c r="I93" s="351"/>
    </row>
    <row r="94" spans="1:9" s="348" customFormat="1" ht="42.75" x14ac:dyDescent="0.2">
      <c r="A94" s="425">
        <v>2351</v>
      </c>
      <c r="B94" s="385"/>
      <c r="C94" s="426" t="s">
        <v>268</v>
      </c>
      <c r="D94" s="60">
        <f t="shared" si="1"/>
        <v>0</v>
      </c>
      <c r="E94" s="449"/>
      <c r="F94" s="450"/>
      <c r="G94" s="387"/>
      <c r="H94" s="386"/>
      <c r="I94" s="351"/>
    </row>
    <row r="95" spans="1:9" s="348" customFormat="1" ht="42.75" x14ac:dyDescent="0.2">
      <c r="A95" s="425">
        <v>2361</v>
      </c>
      <c r="B95" s="385"/>
      <c r="C95" s="426" t="s">
        <v>269</v>
      </c>
      <c r="D95" s="60">
        <f t="shared" si="1"/>
        <v>0</v>
      </c>
      <c r="E95" s="449"/>
      <c r="F95" s="450"/>
      <c r="G95" s="387"/>
      <c r="H95" s="386"/>
      <c r="I95" s="351"/>
    </row>
    <row r="96" spans="1:9" s="348" customFormat="1" ht="28.5" x14ac:dyDescent="0.2">
      <c r="A96" s="425">
        <v>2371</v>
      </c>
      <c r="B96" s="385"/>
      <c r="C96" s="426" t="s">
        <v>248</v>
      </c>
      <c r="D96" s="60">
        <f t="shared" si="1"/>
        <v>0</v>
      </c>
      <c r="E96" s="449"/>
      <c r="F96" s="450"/>
      <c r="G96" s="387"/>
      <c r="H96" s="386"/>
      <c r="I96" s="351"/>
    </row>
    <row r="97" spans="1:9" s="348" customFormat="1" ht="28.5" x14ac:dyDescent="0.2">
      <c r="A97" s="425">
        <v>2381</v>
      </c>
      <c r="B97" s="385"/>
      <c r="C97" s="426" t="s">
        <v>270</v>
      </c>
      <c r="D97" s="60">
        <f t="shared" si="1"/>
        <v>0</v>
      </c>
      <c r="E97" s="449"/>
      <c r="F97" s="450"/>
      <c r="G97" s="387"/>
      <c r="H97" s="386"/>
      <c r="I97" s="351"/>
    </row>
    <row r="98" spans="1:9" s="348" customFormat="1" ht="28.5" x14ac:dyDescent="0.2">
      <c r="A98" s="425">
        <v>2391</v>
      </c>
      <c r="B98" s="385"/>
      <c r="C98" s="426" t="s">
        <v>271</v>
      </c>
      <c r="D98" s="60">
        <f t="shared" si="1"/>
        <v>0</v>
      </c>
      <c r="E98" s="449"/>
      <c r="F98" s="450"/>
      <c r="G98" s="387"/>
      <c r="H98" s="386"/>
      <c r="I98" s="351"/>
    </row>
    <row r="99" spans="1:9" s="348" customFormat="1" ht="14.25" x14ac:dyDescent="0.2">
      <c r="A99" s="425">
        <v>2411</v>
      </c>
      <c r="B99" s="385"/>
      <c r="C99" s="426" t="s">
        <v>49</v>
      </c>
      <c r="D99" s="60">
        <f t="shared" si="1"/>
        <v>0</v>
      </c>
      <c r="E99" s="449"/>
      <c r="F99" s="450"/>
      <c r="G99" s="387"/>
      <c r="H99" s="386"/>
      <c r="I99" s="351"/>
    </row>
    <row r="100" spans="1:9" s="348" customFormat="1" ht="14.25" x14ac:dyDescent="0.2">
      <c r="A100" s="425">
        <v>2421</v>
      </c>
      <c r="B100" s="385"/>
      <c r="C100" s="426" t="s">
        <v>50</v>
      </c>
      <c r="D100" s="60">
        <f t="shared" si="1"/>
        <v>0</v>
      </c>
      <c r="E100" s="449"/>
      <c r="F100" s="450"/>
      <c r="G100" s="387"/>
      <c r="H100" s="386"/>
      <c r="I100" s="351"/>
    </row>
    <row r="101" spans="1:9" s="348" customFormat="1" ht="14.25" x14ac:dyDescent="0.2">
      <c r="A101" s="425">
        <v>2431</v>
      </c>
      <c r="B101" s="385"/>
      <c r="C101" s="426" t="s">
        <v>272</v>
      </c>
      <c r="D101" s="60">
        <f t="shared" si="1"/>
        <v>0</v>
      </c>
      <c r="E101" s="449"/>
      <c r="F101" s="450"/>
      <c r="G101" s="387"/>
      <c r="H101" s="386"/>
      <c r="I101" s="351"/>
    </row>
    <row r="102" spans="1:9" s="348" customFormat="1" ht="14.25" x14ac:dyDescent="0.2">
      <c r="A102" s="425">
        <v>2441</v>
      </c>
      <c r="B102" s="385"/>
      <c r="C102" s="426" t="s">
        <v>52</v>
      </c>
      <c r="D102" s="60">
        <f t="shared" si="1"/>
        <v>0</v>
      </c>
      <c r="E102" s="449"/>
      <c r="F102" s="450"/>
      <c r="G102" s="387"/>
      <c r="H102" s="386"/>
      <c r="I102" s="351"/>
    </row>
    <row r="103" spans="1:9" s="348" customFormat="1" ht="14.25" x14ac:dyDescent="0.2">
      <c r="A103" s="425">
        <v>2451</v>
      </c>
      <c r="B103" s="385"/>
      <c r="C103" s="426" t="s">
        <v>53</v>
      </c>
      <c r="D103" s="60">
        <f t="shared" si="1"/>
        <v>0</v>
      </c>
      <c r="E103" s="449"/>
      <c r="F103" s="450"/>
      <c r="G103" s="387"/>
      <c r="H103" s="386"/>
      <c r="I103" s="351"/>
    </row>
    <row r="104" spans="1:9" s="348" customFormat="1" ht="14.25" x14ac:dyDescent="0.2">
      <c r="A104" s="425">
        <v>2461</v>
      </c>
      <c r="B104" s="385"/>
      <c r="C104" s="426" t="s">
        <v>273</v>
      </c>
      <c r="D104" s="60">
        <f t="shared" si="1"/>
        <v>39500</v>
      </c>
      <c r="E104" s="449"/>
      <c r="F104" s="450"/>
      <c r="G104" s="387"/>
      <c r="H104" s="493">
        <f>35000-4500-11000+20000</f>
        <v>39500</v>
      </c>
      <c r="I104" s="351"/>
    </row>
    <row r="105" spans="1:9" s="348" customFormat="1" ht="28.5" x14ac:dyDescent="0.2">
      <c r="A105" s="425">
        <v>2471</v>
      </c>
      <c r="B105" s="385"/>
      <c r="C105" s="426" t="s">
        <v>274</v>
      </c>
      <c r="D105" s="60">
        <f t="shared" si="1"/>
        <v>7000</v>
      </c>
      <c r="E105" s="449"/>
      <c r="F105" s="450"/>
      <c r="G105" s="387"/>
      <c r="H105" s="493">
        <v>7000</v>
      </c>
      <c r="I105" s="351"/>
    </row>
    <row r="106" spans="1:9" s="348" customFormat="1" ht="14.25" x14ac:dyDescent="0.2">
      <c r="A106" s="425">
        <v>2481</v>
      </c>
      <c r="B106" s="385"/>
      <c r="C106" s="426" t="s">
        <v>56</v>
      </c>
      <c r="D106" s="60">
        <f t="shared" si="1"/>
        <v>0</v>
      </c>
      <c r="E106" s="449"/>
      <c r="F106" s="452"/>
      <c r="G106" s="387"/>
      <c r="H106" s="83"/>
      <c r="I106" s="351"/>
    </row>
    <row r="107" spans="1:9" s="348" customFormat="1" ht="28.5" x14ac:dyDescent="0.2">
      <c r="A107" s="425">
        <v>2491</v>
      </c>
      <c r="B107" s="385"/>
      <c r="C107" s="426" t="s">
        <v>57</v>
      </c>
      <c r="D107" s="60">
        <f t="shared" si="1"/>
        <v>0</v>
      </c>
      <c r="E107" s="449"/>
      <c r="F107" s="452"/>
      <c r="G107" s="387"/>
      <c r="H107" s="78"/>
      <c r="I107" s="351"/>
    </row>
    <row r="108" spans="1:9" s="348" customFormat="1" ht="14.25" x14ac:dyDescent="0.2">
      <c r="A108" s="425">
        <v>2511</v>
      </c>
      <c r="B108" s="385"/>
      <c r="C108" s="426" t="s">
        <v>58</v>
      </c>
      <c r="D108" s="60">
        <f t="shared" si="1"/>
        <v>0</v>
      </c>
      <c r="E108" s="449"/>
      <c r="F108" s="452"/>
      <c r="G108" s="82"/>
      <c r="H108" s="78"/>
      <c r="I108" s="351"/>
    </row>
    <row r="109" spans="1:9" s="348" customFormat="1" ht="30.6" customHeight="1" x14ac:dyDescent="0.2">
      <c r="A109" s="425">
        <v>2521</v>
      </c>
      <c r="B109" s="385"/>
      <c r="C109" s="426" t="s">
        <v>59</v>
      </c>
      <c r="D109" s="60">
        <f t="shared" si="1"/>
        <v>0</v>
      </c>
      <c r="E109" s="449"/>
      <c r="F109" s="450"/>
      <c r="G109" s="387"/>
      <c r="H109" s="386"/>
      <c r="I109" s="351"/>
    </row>
    <row r="110" spans="1:9" s="348" customFormat="1" ht="14.25" x14ac:dyDescent="0.2">
      <c r="A110" s="425">
        <v>2531</v>
      </c>
      <c r="B110" s="385"/>
      <c r="C110" s="426" t="s">
        <v>60</v>
      </c>
      <c r="D110" s="60">
        <f t="shared" si="1"/>
        <v>0</v>
      </c>
      <c r="E110" s="449"/>
      <c r="F110" s="451"/>
      <c r="G110" s="82"/>
      <c r="H110" s="78"/>
      <c r="I110" s="351"/>
    </row>
    <row r="111" spans="1:9" s="348" customFormat="1" ht="28.5" x14ac:dyDescent="0.2">
      <c r="A111" s="425">
        <v>2541</v>
      </c>
      <c r="B111" s="385"/>
      <c r="C111" s="426" t="s">
        <v>61</v>
      </c>
      <c r="D111" s="60">
        <f t="shared" si="1"/>
        <v>0</v>
      </c>
      <c r="E111" s="449"/>
      <c r="F111" s="451"/>
      <c r="G111" s="82"/>
      <c r="H111" s="78"/>
      <c r="I111" s="351"/>
    </row>
    <row r="112" spans="1:9" s="348" customFormat="1" ht="28.5" x14ac:dyDescent="0.2">
      <c r="A112" s="425">
        <v>2551</v>
      </c>
      <c r="B112" s="385"/>
      <c r="C112" s="426" t="s">
        <v>62</v>
      </c>
      <c r="D112" s="60"/>
      <c r="E112" s="449"/>
      <c r="F112" s="451"/>
      <c r="G112" s="82"/>
      <c r="H112" s="78"/>
      <c r="I112" s="351"/>
    </row>
    <row r="113" spans="1:9" s="348" customFormat="1" ht="28.5" x14ac:dyDescent="0.2">
      <c r="A113" s="425">
        <v>2561</v>
      </c>
      <c r="B113" s="385"/>
      <c r="C113" s="426" t="s">
        <v>275</v>
      </c>
      <c r="D113" s="60">
        <f t="shared" si="1"/>
        <v>1000</v>
      </c>
      <c r="E113" s="449"/>
      <c r="F113" s="451"/>
      <c r="G113" s="82"/>
      <c r="H113" s="494">
        <v>1000</v>
      </c>
      <c r="I113" s="351"/>
    </row>
    <row r="114" spans="1:9" s="348" customFormat="1" ht="14.25" x14ac:dyDescent="0.2">
      <c r="A114" s="425">
        <v>2591</v>
      </c>
      <c r="B114" s="385"/>
      <c r="C114" s="426" t="s">
        <v>64</v>
      </c>
      <c r="D114" s="60">
        <f t="shared" si="1"/>
        <v>0</v>
      </c>
      <c r="E114" s="449"/>
      <c r="F114" s="451"/>
      <c r="G114" s="82"/>
      <c r="H114" s="78"/>
      <c r="I114" s="351"/>
    </row>
    <row r="115" spans="1:9" s="348" customFormat="1" ht="71.25" x14ac:dyDescent="0.2">
      <c r="A115" s="425">
        <v>2611</v>
      </c>
      <c r="B115" s="385"/>
      <c r="C115" s="426" t="s">
        <v>276</v>
      </c>
      <c r="D115" s="60">
        <f t="shared" si="1"/>
        <v>0</v>
      </c>
      <c r="E115" s="449"/>
      <c r="F115" s="451"/>
      <c r="G115" s="82"/>
      <c r="H115" s="78"/>
      <c r="I115" s="351"/>
    </row>
    <row r="116" spans="1:9" s="348" customFormat="1" ht="57" x14ac:dyDescent="0.2">
      <c r="A116" s="425">
        <v>2612</v>
      </c>
      <c r="B116" s="385"/>
      <c r="C116" s="426" t="s">
        <v>277</v>
      </c>
      <c r="D116" s="60">
        <f t="shared" si="1"/>
        <v>0</v>
      </c>
      <c r="E116" s="449"/>
      <c r="F116" s="451"/>
      <c r="G116" s="82"/>
      <c r="H116" s="78"/>
      <c r="I116" s="351"/>
    </row>
    <row r="117" spans="1:9" s="348" customFormat="1" ht="57" x14ac:dyDescent="0.2">
      <c r="A117" s="425">
        <v>2613</v>
      </c>
      <c r="B117" s="385"/>
      <c r="C117" s="426" t="s">
        <v>278</v>
      </c>
      <c r="D117" s="60">
        <f t="shared" si="1"/>
        <v>0</v>
      </c>
      <c r="E117" s="449"/>
      <c r="F117" s="451"/>
      <c r="G117" s="82"/>
      <c r="H117" s="78"/>
      <c r="I117" s="351"/>
    </row>
    <row r="118" spans="1:9" s="348" customFormat="1" ht="42.75" x14ac:dyDescent="0.2">
      <c r="A118" s="425">
        <v>2614</v>
      </c>
      <c r="B118" s="385"/>
      <c r="C118" s="426" t="s">
        <v>279</v>
      </c>
      <c r="D118" s="60">
        <f t="shared" si="1"/>
        <v>0</v>
      </c>
      <c r="E118" s="449"/>
      <c r="F118" s="451"/>
      <c r="G118" s="82"/>
      <c r="H118" s="78"/>
      <c r="I118" s="351"/>
    </row>
    <row r="119" spans="1:9" s="348" customFormat="1" ht="14.25" x14ac:dyDescent="0.2">
      <c r="A119" s="425">
        <v>2711</v>
      </c>
      <c r="B119" s="352"/>
      <c r="C119" s="426" t="s">
        <v>67</v>
      </c>
      <c r="D119" s="60">
        <f t="shared" si="1"/>
        <v>0</v>
      </c>
      <c r="E119" s="449"/>
      <c r="F119" s="451"/>
      <c r="G119" s="82"/>
      <c r="H119" s="78"/>
      <c r="I119" s="351"/>
    </row>
    <row r="120" spans="1:9" s="348" customFormat="1" ht="28.5" x14ac:dyDescent="0.2">
      <c r="A120" s="425">
        <v>2721</v>
      </c>
      <c r="B120" s="352"/>
      <c r="C120" s="426" t="s">
        <v>68</v>
      </c>
      <c r="D120" s="60">
        <f t="shared" si="1"/>
        <v>0</v>
      </c>
      <c r="E120" s="449"/>
      <c r="F120" s="450"/>
      <c r="G120" s="82"/>
      <c r="H120" s="494">
        <f>3000-3000</f>
        <v>0</v>
      </c>
      <c r="I120" s="351"/>
    </row>
    <row r="121" spans="1:9" s="348" customFormat="1" ht="14.25" x14ac:dyDescent="0.2">
      <c r="A121" s="425">
        <v>2731</v>
      </c>
      <c r="B121" s="385"/>
      <c r="C121" s="426" t="s">
        <v>69</v>
      </c>
      <c r="D121" s="60">
        <f t="shared" si="1"/>
        <v>0</v>
      </c>
      <c r="E121" s="449"/>
      <c r="F121" s="450"/>
      <c r="G121" s="387"/>
      <c r="H121" s="386"/>
      <c r="I121" s="351"/>
    </row>
    <row r="122" spans="1:9" s="348" customFormat="1" ht="14.25" x14ac:dyDescent="0.2">
      <c r="A122" s="425">
        <v>2741</v>
      </c>
      <c r="B122" s="385"/>
      <c r="C122" s="426" t="s">
        <v>280</v>
      </c>
      <c r="D122" s="60">
        <f t="shared" si="1"/>
        <v>0</v>
      </c>
      <c r="E122" s="449"/>
      <c r="F122" s="451"/>
      <c r="G122" s="387"/>
      <c r="H122" s="78"/>
      <c r="I122" s="351"/>
    </row>
    <row r="123" spans="1:9" s="348" customFormat="1" ht="28.9" customHeight="1" x14ac:dyDescent="0.2">
      <c r="A123" s="425">
        <v>2751</v>
      </c>
      <c r="B123" s="385"/>
      <c r="C123" s="426" t="s">
        <v>281</v>
      </c>
      <c r="D123" s="60">
        <f t="shared" si="1"/>
        <v>0</v>
      </c>
      <c r="E123" s="449"/>
      <c r="F123" s="450"/>
      <c r="G123" s="387"/>
      <c r="H123" s="386"/>
      <c r="I123" s="351"/>
    </row>
    <row r="124" spans="1:9" s="348" customFormat="1" ht="14.25" x14ac:dyDescent="0.2">
      <c r="A124" s="425">
        <v>2811</v>
      </c>
      <c r="B124" s="385"/>
      <c r="C124" s="426" t="s">
        <v>282</v>
      </c>
      <c r="D124" s="60">
        <f t="shared" si="1"/>
        <v>0</v>
      </c>
      <c r="E124" s="449"/>
      <c r="F124" s="452"/>
      <c r="G124" s="82"/>
      <c r="H124" s="78"/>
      <c r="I124" s="351"/>
    </row>
    <row r="125" spans="1:9" s="348" customFormat="1" ht="24" customHeight="1" x14ac:dyDescent="0.2">
      <c r="A125" s="425">
        <v>2821</v>
      </c>
      <c r="B125" s="385"/>
      <c r="C125" s="426" t="s">
        <v>283</v>
      </c>
      <c r="D125" s="60">
        <f t="shared" si="1"/>
        <v>0</v>
      </c>
      <c r="E125" s="449"/>
      <c r="F125" s="452"/>
      <c r="G125" s="82"/>
      <c r="H125" s="78"/>
      <c r="I125" s="351"/>
    </row>
    <row r="126" spans="1:9" s="348" customFormat="1" ht="28.5" x14ac:dyDescent="0.2">
      <c r="A126" s="425">
        <v>2831</v>
      </c>
      <c r="B126" s="385"/>
      <c r="C126" s="426" t="s">
        <v>284</v>
      </c>
      <c r="D126" s="60">
        <f t="shared" si="1"/>
        <v>0</v>
      </c>
      <c r="E126" s="449"/>
      <c r="F126" s="450"/>
      <c r="G126" s="82"/>
      <c r="H126" s="78"/>
      <c r="I126" s="351"/>
    </row>
    <row r="127" spans="1:9" s="348" customFormat="1" ht="26.45" customHeight="1" x14ac:dyDescent="0.2">
      <c r="A127" s="425">
        <v>2911</v>
      </c>
      <c r="B127" s="385"/>
      <c r="C127" s="426" t="s">
        <v>70</v>
      </c>
      <c r="D127" s="60">
        <f t="shared" si="1"/>
        <v>30870</v>
      </c>
      <c r="E127" s="449"/>
      <c r="F127" s="452"/>
      <c r="G127" s="82"/>
      <c r="H127" s="494">
        <f>35000-4130</f>
        <v>30870</v>
      </c>
      <c r="I127" s="351"/>
    </row>
    <row r="128" spans="1:9" s="348" customFormat="1" ht="28.5" x14ac:dyDescent="0.2">
      <c r="A128" s="425">
        <v>2921</v>
      </c>
      <c r="B128" s="385"/>
      <c r="C128" s="426" t="s">
        <v>71</v>
      </c>
      <c r="D128" s="60">
        <f t="shared" si="1"/>
        <v>0</v>
      </c>
      <c r="E128" s="449"/>
      <c r="F128" s="452"/>
      <c r="G128" s="82"/>
      <c r="H128" s="78"/>
      <c r="I128" s="351"/>
    </row>
    <row r="129" spans="1:10" s="348" customFormat="1" ht="57" x14ac:dyDescent="0.2">
      <c r="A129" s="425">
        <v>2931</v>
      </c>
      <c r="B129" s="385"/>
      <c r="C129" s="426" t="s">
        <v>72</v>
      </c>
      <c r="D129" s="60">
        <f t="shared" si="1"/>
        <v>0</v>
      </c>
      <c r="E129" s="449"/>
      <c r="F129" s="450"/>
      <c r="G129" s="387"/>
      <c r="H129" s="386"/>
      <c r="I129" s="351"/>
    </row>
    <row r="130" spans="1:10" s="348" customFormat="1" ht="42.75" x14ac:dyDescent="0.2">
      <c r="A130" s="425">
        <v>2941</v>
      </c>
      <c r="B130" s="385"/>
      <c r="C130" s="426" t="s">
        <v>285</v>
      </c>
      <c r="D130" s="60">
        <f t="shared" si="1"/>
        <v>0</v>
      </c>
      <c r="E130" s="449"/>
      <c r="F130" s="450"/>
      <c r="G130" s="82"/>
      <c r="H130" s="78"/>
      <c r="I130" s="351"/>
    </row>
    <row r="131" spans="1:10" s="348" customFormat="1" ht="42.75" x14ac:dyDescent="0.2">
      <c r="A131" s="425">
        <v>2951</v>
      </c>
      <c r="B131" s="385"/>
      <c r="C131" s="426" t="s">
        <v>286</v>
      </c>
      <c r="D131" s="60">
        <f t="shared" si="1"/>
        <v>0</v>
      </c>
      <c r="E131" s="449"/>
      <c r="F131" s="452"/>
      <c r="G131" s="82"/>
      <c r="H131" s="78"/>
      <c r="I131" s="351"/>
    </row>
    <row r="132" spans="1:10" s="348" customFormat="1" ht="28.5" x14ac:dyDescent="0.2">
      <c r="A132" s="425">
        <v>2961</v>
      </c>
      <c r="B132" s="385"/>
      <c r="C132" s="426" t="s">
        <v>75</v>
      </c>
      <c r="D132" s="60">
        <f t="shared" si="1"/>
        <v>0</v>
      </c>
      <c r="E132" s="449"/>
      <c r="F132" s="452"/>
      <c r="G132" s="82"/>
      <c r="H132" s="78"/>
      <c r="I132" s="351"/>
    </row>
    <row r="133" spans="1:10" s="348" customFormat="1" ht="28.5" x14ac:dyDescent="0.2">
      <c r="A133" s="425">
        <v>2971</v>
      </c>
      <c r="B133" s="385"/>
      <c r="C133" s="426" t="s">
        <v>287</v>
      </c>
      <c r="D133" s="60">
        <f t="shared" si="1"/>
        <v>0</v>
      </c>
      <c r="E133" s="449"/>
      <c r="F133" s="452"/>
      <c r="G133" s="82"/>
      <c r="H133" s="78"/>
      <c r="I133" s="351"/>
    </row>
    <row r="134" spans="1:10" s="348" customFormat="1" ht="28.5" x14ac:dyDescent="0.2">
      <c r="A134" s="425">
        <v>2981</v>
      </c>
      <c r="B134" s="385"/>
      <c r="C134" s="426" t="s">
        <v>76</v>
      </c>
      <c r="D134" s="60">
        <f t="shared" si="1"/>
        <v>3000</v>
      </c>
      <c r="E134" s="449"/>
      <c r="F134" s="452"/>
      <c r="G134" s="82"/>
      <c r="H134" s="494">
        <v>3000</v>
      </c>
      <c r="I134" s="351"/>
    </row>
    <row r="135" spans="1:10" s="348" customFormat="1" ht="27.6" customHeight="1" x14ac:dyDescent="0.2">
      <c r="A135" s="425">
        <v>2991</v>
      </c>
      <c r="B135" s="385"/>
      <c r="C135" s="426" t="s">
        <v>77</v>
      </c>
      <c r="D135" s="60">
        <f t="shared" si="1"/>
        <v>0</v>
      </c>
      <c r="E135" s="449"/>
      <c r="F135" s="452"/>
      <c r="G135" s="82"/>
      <c r="H135" s="78"/>
      <c r="I135" s="351"/>
    </row>
    <row r="136" spans="1:10" s="344" customFormat="1" ht="25.5" x14ac:dyDescent="0.2">
      <c r="A136" s="349"/>
      <c r="B136" s="349"/>
      <c r="C136" s="362" t="s">
        <v>17</v>
      </c>
      <c r="D136" s="65">
        <f>SUM(D72:D135)</f>
        <v>106370</v>
      </c>
      <c r="E136" s="65">
        <f>SUM(E72:E135)</f>
        <v>0</v>
      </c>
      <c r="F136" s="65">
        <f>SUM(F72:F135)</f>
        <v>25000</v>
      </c>
      <c r="G136" s="65">
        <f>+ALIMENTARIAS!G136+'INOVACIÓN AGRICOLA SUSTENTABLE'!G136+ADMINISTRACION!G136</f>
        <v>102000</v>
      </c>
      <c r="H136" s="65">
        <f>SUM(H72:H135)</f>
        <v>81370</v>
      </c>
      <c r="I136" s="350"/>
      <c r="J136" s="328"/>
    </row>
    <row r="137" spans="1:10" s="348" customFormat="1" ht="14.25" x14ac:dyDescent="0.2">
      <c r="A137" s="425">
        <v>3111</v>
      </c>
      <c r="B137" s="385"/>
      <c r="C137" s="426" t="s">
        <v>288</v>
      </c>
      <c r="D137" s="60">
        <f t="shared" ref="D137:D204" si="2">SUM(E137:H137)</f>
        <v>0</v>
      </c>
      <c r="E137" s="449"/>
      <c r="F137" s="450"/>
      <c r="G137" s="387"/>
      <c r="H137" s="386"/>
      <c r="I137" s="351"/>
    </row>
    <row r="138" spans="1:10" s="348" customFormat="1" ht="14.25" x14ac:dyDescent="0.2">
      <c r="A138" s="425">
        <v>3112</v>
      </c>
      <c r="B138" s="385"/>
      <c r="C138" s="426" t="s">
        <v>289</v>
      </c>
      <c r="D138" s="60">
        <f t="shared" si="2"/>
        <v>0</v>
      </c>
      <c r="E138" s="449"/>
      <c r="F138" s="450"/>
      <c r="G138" s="82"/>
      <c r="H138" s="78"/>
      <c r="I138" s="351"/>
    </row>
    <row r="139" spans="1:10" s="348" customFormat="1" ht="28.5" x14ac:dyDescent="0.2">
      <c r="A139" s="425">
        <v>3113</v>
      </c>
      <c r="B139" s="385"/>
      <c r="C139" s="426" t="s">
        <v>290</v>
      </c>
      <c r="D139" s="60">
        <f t="shared" si="2"/>
        <v>0</v>
      </c>
      <c r="E139" s="455"/>
      <c r="F139" s="452"/>
      <c r="G139" s="82"/>
      <c r="H139" s="78"/>
      <c r="I139" s="351"/>
    </row>
    <row r="140" spans="1:10" s="348" customFormat="1" ht="14.25" x14ac:dyDescent="0.2">
      <c r="A140" s="425">
        <v>3121</v>
      </c>
      <c r="B140" s="385"/>
      <c r="C140" s="426" t="s">
        <v>291</v>
      </c>
      <c r="D140" s="60">
        <f t="shared" si="2"/>
        <v>0</v>
      </c>
      <c r="E140" s="449"/>
      <c r="F140" s="450"/>
      <c r="G140" s="387"/>
      <c r="H140" s="386"/>
      <c r="I140" s="351"/>
    </row>
    <row r="141" spans="1:10" s="348" customFormat="1" ht="14.25" x14ac:dyDescent="0.2">
      <c r="A141" s="425">
        <v>3131</v>
      </c>
      <c r="B141" s="385"/>
      <c r="C141" s="426" t="s">
        <v>292</v>
      </c>
      <c r="D141" s="60">
        <f t="shared" si="2"/>
        <v>0</v>
      </c>
      <c r="E141" s="449"/>
      <c r="F141" s="450"/>
      <c r="G141" s="387"/>
      <c r="H141" s="386"/>
      <c r="I141" s="351"/>
    </row>
    <row r="142" spans="1:10" s="348" customFormat="1" ht="14.25" x14ac:dyDescent="0.2">
      <c r="A142" s="425">
        <v>3141</v>
      </c>
      <c r="B142" s="385"/>
      <c r="C142" s="426" t="s">
        <v>293</v>
      </c>
      <c r="D142" s="60">
        <f t="shared" si="2"/>
        <v>0</v>
      </c>
      <c r="E142" s="449"/>
      <c r="F142" s="450"/>
      <c r="G142" s="387"/>
      <c r="H142" s="386"/>
      <c r="I142" s="351"/>
    </row>
    <row r="143" spans="1:10" s="348" customFormat="1" ht="14.25" x14ac:dyDescent="0.2">
      <c r="A143" s="425">
        <v>3151</v>
      </c>
      <c r="B143" s="385"/>
      <c r="C143" s="426" t="s">
        <v>294</v>
      </c>
      <c r="D143" s="60">
        <f t="shared" si="2"/>
        <v>0</v>
      </c>
      <c r="E143" s="449"/>
      <c r="F143" s="450"/>
      <c r="G143" s="387"/>
      <c r="H143" s="386"/>
      <c r="I143" s="351"/>
    </row>
    <row r="144" spans="1:10" s="348" customFormat="1" ht="28.5" x14ac:dyDescent="0.2">
      <c r="A144" s="425">
        <v>3161</v>
      </c>
      <c r="B144" s="353"/>
      <c r="C144" s="426" t="s">
        <v>295</v>
      </c>
      <c r="D144" s="60">
        <f t="shared" si="2"/>
        <v>0</v>
      </c>
      <c r="E144" s="449"/>
      <c r="F144" s="452"/>
      <c r="G144" s="82"/>
      <c r="H144" s="78"/>
      <c r="I144" s="351"/>
    </row>
    <row r="145" spans="1:9" s="348" customFormat="1" ht="28.5" x14ac:dyDescent="0.2">
      <c r="A145" s="425">
        <v>3171</v>
      </c>
      <c r="B145" s="385"/>
      <c r="C145" s="426" t="s">
        <v>296</v>
      </c>
      <c r="D145" s="60">
        <f t="shared" si="2"/>
        <v>0</v>
      </c>
      <c r="E145" s="449"/>
      <c r="F145" s="452"/>
      <c r="G145" s="82"/>
      <c r="H145" s="386"/>
      <c r="I145" s="351"/>
    </row>
    <row r="146" spans="1:9" s="348" customFormat="1" ht="14.25" x14ac:dyDescent="0.2">
      <c r="A146" s="425">
        <v>3181</v>
      </c>
      <c r="B146" s="385"/>
      <c r="C146" s="426" t="s">
        <v>297</v>
      </c>
      <c r="D146" s="60">
        <f t="shared" si="2"/>
        <v>0</v>
      </c>
      <c r="E146" s="449"/>
      <c r="F146" s="452"/>
      <c r="G146" s="82"/>
      <c r="H146" s="386"/>
      <c r="I146" s="351"/>
    </row>
    <row r="147" spans="1:9" s="348" customFormat="1" ht="14.25" x14ac:dyDescent="0.2">
      <c r="A147" s="425">
        <v>3182</v>
      </c>
      <c r="B147" s="385"/>
      <c r="C147" s="426" t="s">
        <v>298</v>
      </c>
      <c r="D147" s="60">
        <f t="shared" si="2"/>
        <v>0</v>
      </c>
      <c r="E147" s="449"/>
      <c r="F147" s="452"/>
      <c r="G147" s="82"/>
      <c r="H147" s="386"/>
      <c r="I147" s="351"/>
    </row>
    <row r="148" spans="1:9" s="348" customFormat="1" ht="28.5" x14ac:dyDescent="0.2">
      <c r="A148" s="425">
        <v>3191</v>
      </c>
      <c r="B148" s="385"/>
      <c r="C148" s="426" t="s">
        <v>299</v>
      </c>
      <c r="D148" s="60">
        <f t="shared" si="2"/>
        <v>0</v>
      </c>
      <c r="E148" s="449"/>
      <c r="F148" s="452"/>
      <c r="G148" s="82"/>
      <c r="H148" s="386"/>
      <c r="I148" s="351"/>
    </row>
    <row r="149" spans="1:9" s="348" customFormat="1" ht="14.25" x14ac:dyDescent="0.2">
      <c r="A149" s="425">
        <v>3192</v>
      </c>
      <c r="B149" s="385"/>
      <c r="C149" s="426" t="s">
        <v>300</v>
      </c>
      <c r="D149" s="60">
        <f t="shared" si="2"/>
        <v>0</v>
      </c>
      <c r="E149" s="449"/>
      <c r="F149" s="452"/>
      <c r="G149" s="82"/>
      <c r="H149" s="386"/>
      <c r="I149" s="351"/>
    </row>
    <row r="150" spans="1:9" s="348" customFormat="1" ht="14.25" x14ac:dyDescent="0.2">
      <c r="A150" s="425">
        <v>3211</v>
      </c>
      <c r="B150" s="385"/>
      <c r="C150" s="426" t="s">
        <v>301</v>
      </c>
      <c r="D150" s="60">
        <f t="shared" si="2"/>
        <v>0</v>
      </c>
      <c r="E150" s="449"/>
      <c r="F150" s="452"/>
      <c r="G150" s="82"/>
      <c r="H150" s="386"/>
      <c r="I150" s="351"/>
    </row>
    <row r="151" spans="1:9" s="348" customFormat="1" ht="14.25" x14ac:dyDescent="0.2">
      <c r="A151" s="425">
        <v>3221</v>
      </c>
      <c r="B151" s="385"/>
      <c r="C151" s="426" t="s">
        <v>302</v>
      </c>
      <c r="D151" s="60">
        <f t="shared" si="2"/>
        <v>0</v>
      </c>
      <c r="E151" s="449"/>
      <c r="F151" s="452"/>
      <c r="G151" s="82"/>
      <c r="H151" s="386"/>
      <c r="I151" s="351"/>
    </row>
    <row r="152" spans="1:9" s="348" customFormat="1" ht="14.25" x14ac:dyDescent="0.2">
      <c r="A152" s="425">
        <v>3231</v>
      </c>
      <c r="B152" s="385"/>
      <c r="C152" s="426" t="s">
        <v>303</v>
      </c>
      <c r="D152" s="60">
        <f t="shared" si="2"/>
        <v>0</v>
      </c>
      <c r="E152" s="449"/>
      <c r="F152" s="452"/>
      <c r="G152" s="82"/>
      <c r="H152" s="386"/>
      <c r="I152" s="351"/>
    </row>
    <row r="153" spans="1:9" s="348" customFormat="1" ht="28.5" x14ac:dyDescent="0.2">
      <c r="A153" s="425">
        <v>3232</v>
      </c>
      <c r="B153" s="385"/>
      <c r="C153" s="426" t="s">
        <v>304</v>
      </c>
      <c r="D153" s="60">
        <f t="shared" si="2"/>
        <v>0</v>
      </c>
      <c r="E153" s="449"/>
      <c r="F153" s="452"/>
      <c r="G153" s="82"/>
      <c r="H153" s="386"/>
      <c r="I153" s="351"/>
    </row>
    <row r="154" spans="1:9" s="348" customFormat="1" ht="28.5" x14ac:dyDescent="0.2">
      <c r="A154" s="425">
        <v>3241</v>
      </c>
      <c r="B154" s="385"/>
      <c r="C154" s="426" t="s">
        <v>305</v>
      </c>
      <c r="D154" s="60">
        <f t="shared" si="2"/>
        <v>0</v>
      </c>
      <c r="E154" s="449"/>
      <c r="F154" s="452"/>
      <c r="G154" s="82"/>
      <c r="H154" s="386"/>
      <c r="I154" s="351"/>
    </row>
    <row r="155" spans="1:9" s="348" customFormat="1" ht="71.25" x14ac:dyDescent="0.2">
      <c r="A155" s="425">
        <v>3251</v>
      </c>
      <c r="B155" s="385"/>
      <c r="C155" s="426" t="s">
        <v>306</v>
      </c>
      <c r="D155" s="60">
        <f t="shared" si="2"/>
        <v>0</v>
      </c>
      <c r="E155" s="449"/>
      <c r="F155" s="452"/>
      <c r="G155" s="82"/>
      <c r="H155" s="386"/>
      <c r="I155" s="351"/>
    </row>
    <row r="156" spans="1:9" s="348" customFormat="1" ht="57" x14ac:dyDescent="0.2">
      <c r="A156" s="425">
        <v>3252</v>
      </c>
      <c r="B156" s="385"/>
      <c r="C156" s="426" t="s">
        <v>307</v>
      </c>
      <c r="D156" s="60">
        <f t="shared" si="2"/>
        <v>0</v>
      </c>
      <c r="E156" s="449"/>
      <c r="F156" s="452"/>
      <c r="G156" s="82"/>
      <c r="H156" s="386"/>
      <c r="I156" s="351"/>
    </row>
    <row r="157" spans="1:9" s="348" customFormat="1" ht="57" x14ac:dyDescent="0.2">
      <c r="A157" s="425">
        <v>3253</v>
      </c>
      <c r="B157" s="385"/>
      <c r="C157" s="426" t="s">
        <v>308</v>
      </c>
      <c r="D157" s="60">
        <f t="shared" si="2"/>
        <v>0</v>
      </c>
      <c r="E157" s="449"/>
      <c r="F157" s="452"/>
      <c r="G157" s="82"/>
      <c r="H157" s="386"/>
      <c r="I157" s="351"/>
    </row>
    <row r="158" spans="1:9" s="348" customFormat="1" ht="57" x14ac:dyDescent="0.2">
      <c r="A158" s="425">
        <v>3254</v>
      </c>
      <c r="B158" s="385"/>
      <c r="C158" s="426" t="s">
        <v>309</v>
      </c>
      <c r="D158" s="60">
        <f t="shared" si="2"/>
        <v>0</v>
      </c>
      <c r="E158" s="449"/>
      <c r="F158" s="452"/>
      <c r="G158" s="82"/>
      <c r="H158" s="386"/>
      <c r="I158" s="351"/>
    </row>
    <row r="159" spans="1:9" s="348" customFormat="1" ht="28.5" x14ac:dyDescent="0.2">
      <c r="A159" s="425">
        <v>3261</v>
      </c>
      <c r="B159" s="385"/>
      <c r="C159" s="426" t="s">
        <v>310</v>
      </c>
      <c r="D159" s="60">
        <f t="shared" si="2"/>
        <v>0</v>
      </c>
      <c r="E159" s="449"/>
      <c r="F159" s="452"/>
      <c r="G159" s="82"/>
      <c r="H159" s="386"/>
      <c r="I159" s="351"/>
    </row>
    <row r="160" spans="1:9" s="348" customFormat="1" ht="14.25" x14ac:dyDescent="0.2">
      <c r="A160" s="425">
        <v>3271</v>
      </c>
      <c r="B160" s="385"/>
      <c r="C160" s="426" t="s">
        <v>311</v>
      </c>
      <c r="D160" s="60">
        <f t="shared" si="2"/>
        <v>0</v>
      </c>
      <c r="E160" s="449"/>
      <c r="F160" s="452"/>
      <c r="G160" s="82"/>
      <c r="H160" s="386"/>
      <c r="I160" s="351"/>
    </row>
    <row r="161" spans="1:9" s="348" customFormat="1" ht="14.25" x14ac:dyDescent="0.2">
      <c r="A161" s="425">
        <v>3291</v>
      </c>
      <c r="B161" s="385"/>
      <c r="C161" s="426" t="s">
        <v>312</v>
      </c>
      <c r="D161" s="60">
        <f t="shared" si="2"/>
        <v>0</v>
      </c>
      <c r="E161" s="449"/>
      <c r="F161" s="452"/>
      <c r="G161" s="82"/>
      <c r="H161" s="386"/>
      <c r="I161" s="351"/>
    </row>
    <row r="162" spans="1:9" s="348" customFormat="1" ht="28.5" x14ac:dyDescent="0.2">
      <c r="A162" s="425">
        <v>3292</v>
      </c>
      <c r="B162" s="385"/>
      <c r="C162" s="426" t="s">
        <v>313</v>
      </c>
      <c r="D162" s="60">
        <f t="shared" si="2"/>
        <v>0</v>
      </c>
      <c r="E162" s="449"/>
      <c r="F162" s="452"/>
      <c r="G162" s="82"/>
      <c r="H162" s="386"/>
      <c r="I162" s="351"/>
    </row>
    <row r="163" spans="1:9" s="348" customFormat="1" ht="14.25" x14ac:dyDescent="0.2">
      <c r="A163" s="425">
        <v>3293</v>
      </c>
      <c r="B163" s="385"/>
      <c r="C163" s="426" t="s">
        <v>314</v>
      </c>
      <c r="D163" s="60">
        <f t="shared" si="2"/>
        <v>0</v>
      </c>
      <c r="E163" s="449"/>
      <c r="F163" s="452"/>
      <c r="G163" s="82"/>
      <c r="H163" s="386"/>
      <c r="I163" s="351"/>
    </row>
    <row r="164" spans="1:9" s="348" customFormat="1" ht="28.5" x14ac:dyDescent="0.2">
      <c r="A164" s="425">
        <v>3311</v>
      </c>
      <c r="B164" s="385"/>
      <c r="C164" s="426" t="s">
        <v>88</v>
      </c>
      <c r="D164" s="60">
        <f t="shared" si="2"/>
        <v>0</v>
      </c>
      <c r="E164" s="449"/>
      <c r="F164" s="452"/>
      <c r="G164" s="82"/>
      <c r="H164" s="386"/>
      <c r="I164" s="351"/>
    </row>
    <row r="165" spans="1:9" s="348" customFormat="1" ht="28.5" x14ac:dyDescent="0.2">
      <c r="A165" s="425">
        <v>3321</v>
      </c>
      <c r="B165" s="385"/>
      <c r="C165" s="426" t="s">
        <v>315</v>
      </c>
      <c r="D165" s="60">
        <f t="shared" si="2"/>
        <v>0</v>
      </c>
      <c r="E165" s="449"/>
      <c r="F165" s="452"/>
      <c r="G165" s="82"/>
      <c r="H165" s="386"/>
      <c r="I165" s="351"/>
    </row>
    <row r="166" spans="1:9" s="348" customFormat="1" ht="28.5" x14ac:dyDescent="0.2">
      <c r="A166" s="425">
        <v>3331</v>
      </c>
      <c r="B166" s="385"/>
      <c r="C166" s="426" t="s">
        <v>316</v>
      </c>
      <c r="D166" s="60">
        <f t="shared" si="2"/>
        <v>0</v>
      </c>
      <c r="E166" s="449"/>
      <c r="F166" s="452"/>
      <c r="G166" s="82"/>
      <c r="H166" s="386"/>
      <c r="I166" s="351"/>
    </row>
    <row r="167" spans="1:9" s="348" customFormat="1" ht="14.25" x14ac:dyDescent="0.2">
      <c r="A167" s="425">
        <v>3341</v>
      </c>
      <c r="B167" s="385"/>
      <c r="C167" s="426" t="s">
        <v>90</v>
      </c>
      <c r="D167" s="60">
        <f t="shared" si="2"/>
        <v>0</v>
      </c>
      <c r="E167" s="449"/>
      <c r="F167" s="452"/>
      <c r="G167" s="82"/>
      <c r="H167" s="386"/>
      <c r="I167" s="351"/>
    </row>
    <row r="168" spans="1:9" s="348" customFormat="1" ht="14.25" x14ac:dyDescent="0.2">
      <c r="A168" s="425">
        <v>3342</v>
      </c>
      <c r="B168" s="385"/>
      <c r="C168" s="426" t="s">
        <v>91</v>
      </c>
      <c r="D168" s="60">
        <f t="shared" si="2"/>
        <v>0</v>
      </c>
      <c r="E168" s="449"/>
      <c r="F168" s="452"/>
      <c r="G168" s="82"/>
      <c r="H168" s="386"/>
      <c r="I168" s="351"/>
    </row>
    <row r="169" spans="1:9" s="348" customFormat="1" ht="28.5" x14ac:dyDescent="0.2">
      <c r="A169" s="425">
        <v>3351</v>
      </c>
      <c r="B169" s="385"/>
      <c r="C169" s="426" t="s">
        <v>317</v>
      </c>
      <c r="D169" s="60">
        <f t="shared" si="2"/>
        <v>0</v>
      </c>
      <c r="E169" s="449"/>
      <c r="F169" s="452"/>
      <c r="G169" s="82"/>
      <c r="H169" s="386"/>
      <c r="I169" s="351"/>
    </row>
    <row r="170" spans="1:9" s="348" customFormat="1" ht="14.25" x14ac:dyDescent="0.2">
      <c r="A170" s="425">
        <v>3361</v>
      </c>
      <c r="B170" s="385"/>
      <c r="C170" s="426" t="s">
        <v>318</v>
      </c>
      <c r="D170" s="60">
        <f t="shared" si="2"/>
        <v>0</v>
      </c>
      <c r="E170" s="449"/>
      <c r="F170" s="452"/>
      <c r="G170" s="82"/>
      <c r="H170" s="386"/>
      <c r="I170" s="351"/>
    </row>
    <row r="171" spans="1:9" s="348" customFormat="1" ht="28.5" x14ac:dyDescent="0.2">
      <c r="A171" s="425">
        <v>3362</v>
      </c>
      <c r="B171" s="385"/>
      <c r="C171" s="426" t="s">
        <v>319</v>
      </c>
      <c r="D171" s="60">
        <f t="shared" si="2"/>
        <v>0</v>
      </c>
      <c r="E171" s="449"/>
      <c r="F171" s="452"/>
      <c r="G171" s="82"/>
      <c r="H171" s="386"/>
      <c r="I171" s="351"/>
    </row>
    <row r="172" spans="1:9" s="348" customFormat="1" ht="28.5" x14ac:dyDescent="0.2">
      <c r="A172" s="425">
        <v>3363</v>
      </c>
      <c r="B172" s="385"/>
      <c r="C172" s="426" t="s">
        <v>320</v>
      </c>
      <c r="D172" s="60">
        <f t="shared" si="2"/>
        <v>0</v>
      </c>
      <c r="E172" s="449"/>
      <c r="F172" s="452"/>
      <c r="G172" s="82"/>
      <c r="H172" s="386"/>
      <c r="I172" s="351"/>
    </row>
    <row r="173" spans="1:9" s="348" customFormat="1" ht="42.75" x14ac:dyDescent="0.2">
      <c r="A173" s="425">
        <v>3364</v>
      </c>
      <c r="B173" s="385"/>
      <c r="C173" s="426" t="s">
        <v>321</v>
      </c>
      <c r="D173" s="60">
        <f t="shared" si="2"/>
        <v>0</v>
      </c>
      <c r="E173" s="449"/>
      <c r="F173" s="452"/>
      <c r="G173" s="82"/>
      <c r="H173" s="386"/>
      <c r="I173" s="351"/>
    </row>
    <row r="174" spans="1:9" s="348" customFormat="1" ht="57" x14ac:dyDescent="0.2">
      <c r="A174" s="425">
        <v>3365</v>
      </c>
      <c r="B174" s="385"/>
      <c r="C174" s="426" t="s">
        <v>322</v>
      </c>
      <c r="D174" s="60">
        <f t="shared" si="2"/>
        <v>0</v>
      </c>
      <c r="E174" s="449"/>
      <c r="F174" s="452"/>
      <c r="G174" s="82"/>
      <c r="H174" s="386"/>
      <c r="I174" s="351"/>
    </row>
    <row r="175" spans="1:9" s="348" customFormat="1" ht="14.25" x14ac:dyDescent="0.2">
      <c r="A175" s="425">
        <v>3371</v>
      </c>
      <c r="B175" s="385"/>
      <c r="C175" s="426" t="s">
        <v>323</v>
      </c>
      <c r="D175" s="60">
        <f t="shared" si="2"/>
        <v>0</v>
      </c>
      <c r="E175" s="449"/>
      <c r="F175" s="452"/>
      <c r="G175" s="82"/>
      <c r="H175" s="386"/>
      <c r="I175" s="351"/>
    </row>
    <row r="176" spans="1:9" s="348" customFormat="1" ht="14.25" x14ac:dyDescent="0.2">
      <c r="A176" s="425">
        <v>3381</v>
      </c>
      <c r="B176" s="385"/>
      <c r="C176" s="426" t="s">
        <v>94</v>
      </c>
      <c r="D176" s="60">
        <f t="shared" si="2"/>
        <v>0</v>
      </c>
      <c r="E176" s="449"/>
      <c r="F176" s="452"/>
      <c r="G176" s="82"/>
      <c r="H176" s="386"/>
      <c r="I176" s="351"/>
    </row>
    <row r="177" spans="1:9" s="348" customFormat="1" ht="28.5" x14ac:dyDescent="0.2">
      <c r="A177" s="425">
        <v>3391</v>
      </c>
      <c r="B177" s="385"/>
      <c r="C177" s="426" t="s">
        <v>95</v>
      </c>
      <c r="D177" s="60">
        <f t="shared" si="2"/>
        <v>0</v>
      </c>
      <c r="E177" s="449"/>
      <c r="F177" s="452"/>
      <c r="G177" s="82"/>
      <c r="H177" s="386"/>
      <c r="I177" s="351"/>
    </row>
    <row r="178" spans="1:9" s="348" customFormat="1" ht="14.25" x14ac:dyDescent="0.2">
      <c r="A178" s="425">
        <v>3411</v>
      </c>
      <c r="B178" s="385"/>
      <c r="C178" s="426" t="s">
        <v>324</v>
      </c>
      <c r="D178" s="60">
        <f t="shared" si="2"/>
        <v>0</v>
      </c>
      <c r="E178" s="449"/>
      <c r="F178" s="450"/>
      <c r="G178" s="387"/>
      <c r="H178" s="386"/>
      <c r="I178" s="351"/>
    </row>
    <row r="179" spans="1:9" s="348" customFormat="1" ht="28.5" x14ac:dyDescent="0.2">
      <c r="A179" s="425">
        <v>3421</v>
      </c>
      <c r="B179" s="385"/>
      <c r="C179" s="426" t="s">
        <v>325</v>
      </c>
      <c r="D179" s="60">
        <f t="shared" si="2"/>
        <v>0</v>
      </c>
      <c r="E179" s="449"/>
      <c r="F179" s="450"/>
      <c r="G179" s="387"/>
      <c r="H179" s="386"/>
      <c r="I179" s="351"/>
    </row>
    <row r="180" spans="1:9" s="348" customFormat="1" ht="28.5" x14ac:dyDescent="0.2">
      <c r="A180" s="425">
        <v>3431</v>
      </c>
      <c r="B180" s="385"/>
      <c r="C180" s="426" t="s">
        <v>326</v>
      </c>
      <c r="D180" s="60">
        <f t="shared" si="2"/>
        <v>0</v>
      </c>
      <c r="E180" s="449"/>
      <c r="F180" s="452"/>
      <c r="G180" s="82"/>
      <c r="H180" s="78"/>
      <c r="I180" s="351"/>
    </row>
    <row r="181" spans="1:9" s="348" customFormat="1" ht="28.5" x14ac:dyDescent="0.2">
      <c r="A181" s="425">
        <v>3441</v>
      </c>
      <c r="B181" s="385"/>
      <c r="C181" s="426" t="s">
        <v>327</v>
      </c>
      <c r="D181" s="60">
        <f t="shared" si="2"/>
        <v>0</v>
      </c>
      <c r="E181" s="449"/>
      <c r="F181" s="452"/>
      <c r="G181" s="82"/>
      <c r="H181" s="78"/>
      <c r="I181" s="351"/>
    </row>
    <row r="182" spans="1:9" s="348" customFormat="1" ht="23.45" customHeight="1" x14ac:dyDescent="0.2">
      <c r="A182" s="425">
        <v>3451</v>
      </c>
      <c r="B182" s="385"/>
      <c r="C182" s="426" t="s">
        <v>97</v>
      </c>
      <c r="D182" s="60">
        <f t="shared" si="2"/>
        <v>0</v>
      </c>
      <c r="E182" s="449"/>
      <c r="F182" s="452"/>
      <c r="G182" s="82"/>
      <c r="H182" s="78"/>
      <c r="I182" s="351"/>
    </row>
    <row r="183" spans="1:9" s="348" customFormat="1" ht="14.25" x14ac:dyDescent="0.2">
      <c r="A183" s="425">
        <v>3461</v>
      </c>
      <c r="B183" s="385"/>
      <c r="C183" s="426" t="s">
        <v>328</v>
      </c>
      <c r="D183" s="60">
        <f t="shared" si="2"/>
        <v>0</v>
      </c>
      <c r="E183" s="449"/>
      <c r="F183" s="456"/>
      <c r="G183" s="82"/>
      <c r="H183" s="78"/>
      <c r="I183" s="351"/>
    </row>
    <row r="184" spans="1:9" s="348" customFormat="1" ht="14.25" x14ac:dyDescent="0.2">
      <c r="A184" s="425">
        <v>3471</v>
      </c>
      <c r="B184" s="385"/>
      <c r="C184" s="426" t="s">
        <v>329</v>
      </c>
      <c r="D184" s="60">
        <f t="shared" si="2"/>
        <v>0</v>
      </c>
      <c r="E184" s="449"/>
      <c r="F184" s="452"/>
      <c r="G184" s="82"/>
      <c r="H184" s="78"/>
      <c r="I184" s="351"/>
    </row>
    <row r="185" spans="1:9" s="348" customFormat="1" ht="14.25" x14ac:dyDescent="0.2">
      <c r="A185" s="425">
        <v>3481</v>
      </c>
      <c r="B185" s="385"/>
      <c r="C185" s="426" t="s">
        <v>330</v>
      </c>
      <c r="D185" s="60">
        <f t="shared" si="2"/>
        <v>0</v>
      </c>
      <c r="E185" s="449"/>
      <c r="F185" s="450"/>
      <c r="G185" s="387"/>
      <c r="H185" s="386"/>
      <c r="I185" s="351"/>
    </row>
    <row r="186" spans="1:9" s="348" customFormat="1" ht="28.5" x14ac:dyDescent="0.2">
      <c r="A186" s="425">
        <v>3491</v>
      </c>
      <c r="B186" s="385"/>
      <c r="C186" s="426" t="s">
        <v>331</v>
      </c>
      <c r="D186" s="60">
        <f t="shared" si="2"/>
        <v>0</v>
      </c>
      <c r="E186" s="449"/>
      <c r="F186" s="450"/>
      <c r="G186" s="387"/>
      <c r="H186" s="386"/>
      <c r="I186" s="351"/>
    </row>
    <row r="187" spans="1:9" s="348" customFormat="1" ht="42.75" x14ac:dyDescent="0.2">
      <c r="A187" s="425">
        <v>3511</v>
      </c>
      <c r="B187" s="385"/>
      <c r="C187" s="426" t="s">
        <v>332</v>
      </c>
      <c r="D187" s="60">
        <f t="shared" si="2"/>
        <v>0</v>
      </c>
      <c r="E187" s="449"/>
      <c r="F187" s="452"/>
      <c r="G187" s="82"/>
      <c r="H187" s="78"/>
      <c r="I187" s="351"/>
    </row>
    <row r="188" spans="1:9" s="348" customFormat="1" ht="42.75" x14ac:dyDescent="0.2">
      <c r="A188" s="425">
        <v>3512</v>
      </c>
      <c r="B188" s="385"/>
      <c r="C188" s="426" t="s">
        <v>333</v>
      </c>
      <c r="D188" s="60">
        <f t="shared" si="2"/>
        <v>0</v>
      </c>
      <c r="E188" s="449"/>
      <c r="F188" s="452"/>
      <c r="G188" s="82"/>
      <c r="H188" s="78"/>
      <c r="I188" s="351"/>
    </row>
    <row r="189" spans="1:9" s="348" customFormat="1" ht="42.75" x14ac:dyDescent="0.2">
      <c r="A189" s="425">
        <v>3521</v>
      </c>
      <c r="B189" s="385"/>
      <c r="C189" s="426" t="s">
        <v>334</v>
      </c>
      <c r="D189" s="60">
        <f t="shared" si="2"/>
        <v>0</v>
      </c>
      <c r="E189" s="449"/>
      <c r="F189" s="452"/>
      <c r="G189" s="82"/>
      <c r="H189" s="78"/>
      <c r="I189" s="351"/>
    </row>
    <row r="190" spans="1:9" s="384" customFormat="1" ht="36.6" customHeight="1" x14ac:dyDescent="0.2">
      <c r="A190" s="425">
        <v>3531</v>
      </c>
      <c r="B190" s="385"/>
      <c r="C190" s="426" t="s">
        <v>335</v>
      </c>
      <c r="D190" s="60">
        <f t="shared" si="2"/>
        <v>0</v>
      </c>
      <c r="E190" s="449"/>
      <c r="F190" s="450"/>
      <c r="G190" s="387"/>
      <c r="H190" s="386"/>
      <c r="I190" s="390"/>
    </row>
    <row r="191" spans="1:9" s="348" customFormat="1" ht="33" customHeight="1" x14ac:dyDescent="0.2">
      <c r="A191" s="425">
        <v>3541</v>
      </c>
      <c r="B191" s="385"/>
      <c r="C191" s="426" t="s">
        <v>336</v>
      </c>
      <c r="D191" s="60">
        <f t="shared" si="2"/>
        <v>0</v>
      </c>
      <c r="E191" s="449"/>
      <c r="F191" s="450"/>
      <c r="G191" s="388"/>
      <c r="H191" s="78"/>
      <c r="I191" s="351"/>
    </row>
    <row r="192" spans="1:9" s="348" customFormat="1" ht="42.75" x14ac:dyDescent="0.2">
      <c r="A192" s="425">
        <v>3551</v>
      </c>
      <c r="B192" s="385"/>
      <c r="C192" s="426" t="s">
        <v>337</v>
      </c>
      <c r="D192" s="60">
        <f t="shared" si="2"/>
        <v>0</v>
      </c>
      <c r="E192" s="449"/>
      <c r="F192" s="452"/>
      <c r="G192" s="84"/>
      <c r="H192" s="386"/>
      <c r="I192" s="351"/>
    </row>
    <row r="193" spans="1:9" s="348" customFormat="1" ht="28.5" x14ac:dyDescent="0.2">
      <c r="A193" s="425">
        <v>3561</v>
      </c>
      <c r="B193" s="385"/>
      <c r="C193" s="426" t="s">
        <v>338</v>
      </c>
      <c r="D193" s="60">
        <f t="shared" si="2"/>
        <v>0</v>
      </c>
      <c r="E193" s="449"/>
      <c r="F193" s="456"/>
      <c r="G193" s="84"/>
      <c r="H193" s="78"/>
      <c r="I193" s="351"/>
    </row>
    <row r="194" spans="1:9" s="348" customFormat="1" ht="42.75" x14ac:dyDescent="0.2">
      <c r="A194" s="425">
        <v>3571</v>
      </c>
      <c r="B194" s="385"/>
      <c r="C194" s="426" t="s">
        <v>339</v>
      </c>
      <c r="D194" s="60">
        <f t="shared" si="2"/>
        <v>0</v>
      </c>
      <c r="E194" s="449"/>
      <c r="F194" s="456"/>
      <c r="G194" s="84"/>
      <c r="H194" s="78"/>
      <c r="I194" s="351"/>
    </row>
    <row r="195" spans="1:9" s="348" customFormat="1" ht="42.75" x14ac:dyDescent="0.2">
      <c r="A195" s="425">
        <v>3572</v>
      </c>
      <c r="B195" s="385"/>
      <c r="C195" s="426" t="s">
        <v>340</v>
      </c>
      <c r="D195" s="60">
        <f t="shared" si="2"/>
        <v>40000</v>
      </c>
      <c r="E195" s="449"/>
      <c r="F195" s="452"/>
      <c r="G195" s="82"/>
      <c r="H195" s="494">
        <v>40000</v>
      </c>
      <c r="I195" s="351"/>
    </row>
    <row r="196" spans="1:9" s="348" customFormat="1" ht="28.5" x14ac:dyDescent="0.2">
      <c r="A196" s="425">
        <v>3573</v>
      </c>
      <c r="B196" s="385"/>
      <c r="C196" s="426" t="s">
        <v>341</v>
      </c>
      <c r="D196" s="60">
        <f t="shared" si="2"/>
        <v>0</v>
      </c>
      <c r="E196" s="449"/>
      <c r="F196" s="452"/>
      <c r="G196" s="82"/>
      <c r="H196" s="78"/>
      <c r="I196" s="351"/>
    </row>
    <row r="197" spans="1:9" s="348" customFormat="1" ht="40.5" customHeight="1" x14ac:dyDescent="0.2">
      <c r="A197" s="425">
        <v>3581</v>
      </c>
      <c r="B197" s="385"/>
      <c r="C197" s="426" t="s">
        <v>105</v>
      </c>
      <c r="D197" s="60">
        <f t="shared" si="2"/>
        <v>0</v>
      </c>
      <c r="E197" s="449"/>
      <c r="F197" s="450"/>
      <c r="G197" s="387"/>
      <c r="H197" s="78"/>
      <c r="I197" s="351"/>
    </row>
    <row r="198" spans="1:9" s="348" customFormat="1" ht="18.75" customHeight="1" x14ac:dyDescent="0.2">
      <c r="A198" s="425">
        <v>3591</v>
      </c>
      <c r="B198" s="385"/>
      <c r="C198" s="426" t="s">
        <v>342</v>
      </c>
      <c r="D198" s="60">
        <f t="shared" si="2"/>
        <v>0</v>
      </c>
      <c r="E198" s="449"/>
      <c r="F198" s="452"/>
      <c r="G198" s="82"/>
      <c r="H198" s="386"/>
      <c r="I198" s="351"/>
    </row>
    <row r="199" spans="1:9" s="384" customFormat="1" ht="17.25" customHeight="1" x14ac:dyDescent="0.2">
      <c r="A199" s="425">
        <v>3611</v>
      </c>
      <c r="B199" s="385"/>
      <c r="C199" s="426" t="s">
        <v>343</v>
      </c>
      <c r="D199" s="60">
        <f t="shared" si="2"/>
        <v>0</v>
      </c>
      <c r="E199" s="449"/>
      <c r="F199" s="450"/>
      <c r="G199" s="387"/>
      <c r="H199" s="386"/>
      <c r="I199" s="390"/>
    </row>
    <row r="200" spans="1:9" s="384" customFormat="1" ht="57" x14ac:dyDescent="0.2">
      <c r="A200" s="425">
        <v>3621</v>
      </c>
      <c r="B200" s="385"/>
      <c r="C200" s="426" t="s">
        <v>107</v>
      </c>
      <c r="D200" s="60">
        <f t="shared" si="2"/>
        <v>0</v>
      </c>
      <c r="E200" s="449"/>
      <c r="F200" s="450"/>
      <c r="G200" s="387"/>
      <c r="H200" s="386"/>
      <c r="I200" s="390"/>
    </row>
    <row r="201" spans="1:9" s="384" customFormat="1" ht="42.75" x14ac:dyDescent="0.2">
      <c r="A201" s="425">
        <v>3631</v>
      </c>
      <c r="B201" s="385"/>
      <c r="C201" s="426" t="s">
        <v>344</v>
      </c>
      <c r="D201" s="60">
        <f t="shared" si="2"/>
        <v>0</v>
      </c>
      <c r="E201" s="449"/>
      <c r="F201" s="450"/>
      <c r="G201" s="387"/>
      <c r="H201" s="386"/>
      <c r="I201" s="390"/>
    </row>
    <row r="202" spans="1:9" s="384" customFormat="1" ht="14.25" x14ac:dyDescent="0.2">
      <c r="A202" s="425">
        <v>3641</v>
      </c>
      <c r="B202" s="385"/>
      <c r="C202" s="426" t="s">
        <v>345</v>
      </c>
      <c r="D202" s="60">
        <f t="shared" si="2"/>
        <v>0</v>
      </c>
      <c r="E202" s="449"/>
      <c r="F202" s="450"/>
      <c r="G202" s="387"/>
      <c r="H202" s="386"/>
      <c r="I202" s="390"/>
    </row>
    <row r="203" spans="1:9" s="384" customFormat="1" ht="28.5" x14ac:dyDescent="0.2">
      <c r="A203" s="425">
        <v>3651</v>
      </c>
      <c r="B203" s="385"/>
      <c r="C203" s="426" t="s">
        <v>346</v>
      </c>
      <c r="D203" s="60">
        <f t="shared" si="2"/>
        <v>0</v>
      </c>
      <c r="E203" s="449"/>
      <c r="F203" s="450"/>
      <c r="G203" s="387"/>
      <c r="H203" s="386"/>
      <c r="I203" s="390"/>
    </row>
    <row r="204" spans="1:9" s="384" customFormat="1" ht="42.75" x14ac:dyDescent="0.2">
      <c r="A204" s="425">
        <v>3661</v>
      </c>
      <c r="B204" s="385"/>
      <c r="C204" s="426" t="s">
        <v>347</v>
      </c>
      <c r="D204" s="60">
        <f t="shared" si="2"/>
        <v>0</v>
      </c>
      <c r="E204" s="449"/>
      <c r="F204" s="450"/>
      <c r="G204" s="387"/>
      <c r="H204" s="386"/>
      <c r="I204" s="390"/>
    </row>
    <row r="205" spans="1:9" s="384" customFormat="1" ht="14.25" x14ac:dyDescent="0.2">
      <c r="A205" s="425">
        <v>3691</v>
      </c>
      <c r="B205" s="385"/>
      <c r="C205" s="426" t="s">
        <v>348</v>
      </c>
      <c r="D205" s="60">
        <f t="shared" ref="D205:D241" si="3">SUM(E205:H205)</f>
        <v>0</v>
      </c>
      <c r="E205" s="449"/>
      <c r="F205" s="450"/>
      <c r="G205" s="387"/>
      <c r="H205" s="386"/>
      <c r="I205" s="390"/>
    </row>
    <row r="206" spans="1:9" s="384" customFormat="1" ht="14.25" x14ac:dyDescent="0.2">
      <c r="A206" s="425">
        <v>3711</v>
      </c>
      <c r="B206" s="385"/>
      <c r="C206" s="426" t="s">
        <v>349</v>
      </c>
      <c r="D206" s="60">
        <f t="shared" si="3"/>
        <v>0</v>
      </c>
      <c r="E206" s="449"/>
      <c r="F206" s="450"/>
      <c r="G206" s="387"/>
      <c r="H206" s="386"/>
      <c r="I206" s="390"/>
    </row>
    <row r="207" spans="1:9" s="384" customFormat="1" ht="14.25" x14ac:dyDescent="0.2">
      <c r="A207" s="425">
        <v>3712</v>
      </c>
      <c r="B207" s="385"/>
      <c r="C207" s="426" t="s">
        <v>350</v>
      </c>
      <c r="D207" s="60">
        <f t="shared" si="3"/>
        <v>0</v>
      </c>
      <c r="E207" s="449"/>
      <c r="F207" s="450"/>
      <c r="G207" s="387"/>
      <c r="H207" s="386"/>
      <c r="I207" s="390"/>
    </row>
    <row r="208" spans="1:9" s="384" customFormat="1" ht="14.25" x14ac:dyDescent="0.2">
      <c r="A208" s="425">
        <v>3721</v>
      </c>
      <c r="B208" s="385"/>
      <c r="C208" s="426" t="s">
        <v>351</v>
      </c>
      <c r="D208" s="60">
        <f t="shared" si="3"/>
        <v>0</v>
      </c>
      <c r="E208" s="449"/>
      <c r="F208" s="450"/>
      <c r="G208" s="387"/>
      <c r="H208" s="386"/>
      <c r="I208" s="390"/>
    </row>
    <row r="209" spans="1:9" s="384" customFormat="1" ht="14.25" x14ac:dyDescent="0.2">
      <c r="A209" s="425">
        <v>3722</v>
      </c>
      <c r="B209" s="385"/>
      <c r="C209" s="426" t="s">
        <v>352</v>
      </c>
      <c r="D209" s="60">
        <f t="shared" si="3"/>
        <v>0</v>
      </c>
      <c r="E209" s="449"/>
      <c r="F209" s="450"/>
      <c r="G209" s="387"/>
      <c r="H209" s="386"/>
      <c r="I209" s="390"/>
    </row>
    <row r="210" spans="1:9" s="384" customFormat="1" ht="28.5" x14ac:dyDescent="0.2">
      <c r="A210" s="425">
        <v>3731</v>
      </c>
      <c r="B210" s="385"/>
      <c r="C210" s="426" t="s">
        <v>353</v>
      </c>
      <c r="D210" s="60">
        <f t="shared" si="3"/>
        <v>0</v>
      </c>
      <c r="E210" s="449"/>
      <c r="F210" s="450"/>
      <c r="G210" s="387"/>
      <c r="H210" s="386"/>
      <c r="I210" s="390"/>
    </row>
    <row r="211" spans="1:9" s="384" customFormat="1" ht="14.25" x14ac:dyDescent="0.2">
      <c r="A211" s="425">
        <v>3741</v>
      </c>
      <c r="B211" s="385"/>
      <c r="C211" s="426" t="s">
        <v>354</v>
      </c>
      <c r="D211" s="60">
        <f t="shared" si="3"/>
        <v>0</v>
      </c>
      <c r="E211" s="449"/>
      <c r="F211" s="450"/>
      <c r="G211" s="387"/>
      <c r="H211" s="386"/>
      <c r="I211" s="390"/>
    </row>
    <row r="212" spans="1:9" s="384" customFormat="1" ht="14.25" x14ac:dyDescent="0.2">
      <c r="A212" s="425">
        <v>3751</v>
      </c>
      <c r="B212" s="385"/>
      <c r="C212" s="426" t="s">
        <v>110</v>
      </c>
      <c r="D212" s="60">
        <f t="shared" si="3"/>
        <v>0</v>
      </c>
      <c r="E212" s="449"/>
      <c r="F212" s="450"/>
      <c r="G212" s="387"/>
      <c r="H212" s="386"/>
      <c r="I212" s="390"/>
    </row>
    <row r="213" spans="1:9" s="384" customFormat="1" ht="14.25" x14ac:dyDescent="0.2">
      <c r="A213" s="425">
        <v>3761</v>
      </c>
      <c r="B213" s="385"/>
      <c r="C213" s="426" t="s">
        <v>355</v>
      </c>
      <c r="D213" s="60">
        <f t="shared" si="3"/>
        <v>0</v>
      </c>
      <c r="E213" s="449"/>
      <c r="F213" s="450"/>
      <c r="G213" s="387"/>
      <c r="H213" s="386"/>
      <c r="I213" s="390"/>
    </row>
    <row r="214" spans="1:9" s="384" customFormat="1" ht="28.5" x14ac:dyDescent="0.2">
      <c r="A214" s="425">
        <v>3771</v>
      </c>
      <c r="B214" s="385"/>
      <c r="C214" s="426" t="s">
        <v>356</v>
      </c>
      <c r="D214" s="60">
        <f t="shared" si="3"/>
        <v>0</v>
      </c>
      <c r="E214" s="449"/>
      <c r="F214" s="450"/>
      <c r="G214" s="387"/>
      <c r="H214" s="386"/>
      <c r="I214" s="390"/>
    </row>
    <row r="215" spans="1:9" s="384" customFormat="1" ht="57" x14ac:dyDescent="0.2">
      <c r="A215" s="425">
        <v>3781</v>
      </c>
      <c r="B215" s="385"/>
      <c r="C215" s="426" t="s">
        <v>357</v>
      </c>
      <c r="D215" s="60">
        <f t="shared" si="3"/>
        <v>0</v>
      </c>
      <c r="E215" s="449"/>
      <c r="F215" s="450"/>
      <c r="G215" s="387"/>
      <c r="H215" s="386"/>
      <c r="I215" s="390"/>
    </row>
    <row r="216" spans="1:9" s="384" customFormat="1" ht="57" x14ac:dyDescent="0.2">
      <c r="A216" s="425">
        <v>3782</v>
      </c>
      <c r="B216" s="385"/>
      <c r="C216" s="426" t="s">
        <v>358</v>
      </c>
      <c r="D216" s="60">
        <f t="shared" si="3"/>
        <v>0</v>
      </c>
      <c r="E216" s="449"/>
      <c r="F216" s="450"/>
      <c r="G216" s="387"/>
      <c r="H216" s="386"/>
      <c r="I216" s="390"/>
    </row>
    <row r="217" spans="1:9" s="384" customFormat="1" ht="28.5" x14ac:dyDescent="0.2">
      <c r="A217" s="425">
        <v>3791</v>
      </c>
      <c r="B217" s="385"/>
      <c r="C217" s="426" t="s">
        <v>114</v>
      </c>
      <c r="D217" s="60">
        <f t="shared" si="3"/>
        <v>0</v>
      </c>
      <c r="E217" s="449"/>
      <c r="F217" s="450"/>
      <c r="G217" s="387"/>
      <c r="H217" s="386"/>
      <c r="I217" s="390"/>
    </row>
    <row r="218" spans="1:9" s="384" customFormat="1" ht="28.5" x14ac:dyDescent="0.2">
      <c r="A218" s="425">
        <v>3792</v>
      </c>
      <c r="B218" s="385"/>
      <c r="C218" s="426" t="s">
        <v>359</v>
      </c>
      <c r="D218" s="60">
        <f t="shared" si="3"/>
        <v>0</v>
      </c>
      <c r="E218" s="449"/>
      <c r="F218" s="450"/>
      <c r="G218" s="387"/>
      <c r="H218" s="386"/>
      <c r="I218" s="390"/>
    </row>
    <row r="219" spans="1:9" s="384" customFormat="1" ht="14.25" x14ac:dyDescent="0.2">
      <c r="A219" s="425">
        <v>3811</v>
      </c>
      <c r="B219" s="385"/>
      <c r="C219" s="426" t="s">
        <v>360</v>
      </c>
      <c r="D219" s="60">
        <f t="shared" si="3"/>
        <v>0</v>
      </c>
      <c r="E219" s="449"/>
      <c r="F219" s="450"/>
      <c r="G219" s="387"/>
      <c r="H219" s="386"/>
      <c r="I219" s="390"/>
    </row>
    <row r="220" spans="1:9" s="384" customFormat="1" ht="14.25" x14ac:dyDescent="0.2">
      <c r="A220" s="425">
        <v>3821</v>
      </c>
      <c r="B220" s="385"/>
      <c r="C220" s="426" t="s">
        <v>112</v>
      </c>
      <c r="D220" s="60">
        <f t="shared" si="3"/>
        <v>0</v>
      </c>
      <c r="E220" s="449"/>
      <c r="F220" s="450"/>
      <c r="G220" s="387"/>
      <c r="H220" s="386"/>
      <c r="I220" s="390"/>
    </row>
    <row r="221" spans="1:9" s="384" customFormat="1" ht="14.25" x14ac:dyDescent="0.2">
      <c r="A221" s="425">
        <v>3822</v>
      </c>
      <c r="B221" s="385"/>
      <c r="C221" s="426" t="s">
        <v>113</v>
      </c>
      <c r="D221" s="60">
        <f t="shared" si="3"/>
        <v>0</v>
      </c>
      <c r="E221" s="449"/>
      <c r="F221" s="450"/>
      <c r="G221" s="387"/>
      <c r="H221" s="386"/>
      <c r="I221" s="390"/>
    </row>
    <row r="222" spans="1:9" s="384" customFormat="1" ht="14.25" x14ac:dyDescent="0.2">
      <c r="A222" s="425">
        <v>3831</v>
      </c>
      <c r="B222" s="385"/>
      <c r="C222" s="426" t="s">
        <v>233</v>
      </c>
      <c r="D222" s="60">
        <f t="shared" si="3"/>
        <v>0</v>
      </c>
      <c r="E222" s="449"/>
      <c r="F222" s="450"/>
      <c r="G222" s="387"/>
      <c r="H222" s="386"/>
      <c r="I222" s="390"/>
    </row>
    <row r="223" spans="1:9" s="384" customFormat="1" ht="14.25" x14ac:dyDescent="0.2">
      <c r="A223" s="425">
        <v>3841</v>
      </c>
      <c r="B223" s="385"/>
      <c r="C223" s="426" t="s">
        <v>361</v>
      </c>
      <c r="D223" s="60">
        <f t="shared" si="3"/>
        <v>0</v>
      </c>
      <c r="E223" s="449"/>
      <c r="F223" s="450"/>
      <c r="G223" s="387"/>
      <c r="H223" s="386"/>
      <c r="I223" s="390"/>
    </row>
    <row r="224" spans="1:9" s="384" customFormat="1" ht="14.25" x14ac:dyDescent="0.2">
      <c r="A224" s="425">
        <v>3851</v>
      </c>
      <c r="B224" s="385"/>
      <c r="C224" s="426" t="s">
        <v>362</v>
      </c>
      <c r="D224" s="60">
        <f t="shared" si="3"/>
        <v>0</v>
      </c>
      <c r="E224" s="449"/>
      <c r="F224" s="450"/>
      <c r="G224" s="387"/>
      <c r="H224" s="386"/>
      <c r="I224" s="390"/>
    </row>
    <row r="225" spans="1:9" s="384" customFormat="1" ht="14.25" x14ac:dyDescent="0.2">
      <c r="A225" s="425">
        <v>3911</v>
      </c>
      <c r="B225" s="385"/>
      <c r="C225" s="426" t="s">
        <v>363</v>
      </c>
      <c r="D225" s="60">
        <f t="shared" si="3"/>
        <v>0</v>
      </c>
      <c r="E225" s="449"/>
      <c r="F225" s="450"/>
      <c r="G225" s="387"/>
      <c r="H225" s="386"/>
      <c r="I225" s="390"/>
    </row>
    <row r="226" spans="1:9" s="384" customFormat="1" ht="14.25" x14ac:dyDescent="0.2">
      <c r="A226" s="425">
        <v>3921</v>
      </c>
      <c r="B226" s="385"/>
      <c r="C226" s="426" t="s">
        <v>364</v>
      </c>
      <c r="D226" s="60">
        <f t="shared" si="3"/>
        <v>0</v>
      </c>
      <c r="E226" s="449"/>
      <c r="F226" s="450"/>
      <c r="G226" s="387"/>
      <c r="H226" s="386"/>
      <c r="I226" s="390"/>
    </row>
    <row r="227" spans="1:9" s="384" customFormat="1" ht="14.25" x14ac:dyDescent="0.2">
      <c r="A227" s="425">
        <v>3922</v>
      </c>
      <c r="B227" s="385"/>
      <c r="C227" s="426" t="s">
        <v>365</v>
      </c>
      <c r="D227" s="60">
        <f t="shared" si="3"/>
        <v>0</v>
      </c>
      <c r="E227" s="449"/>
      <c r="F227" s="450"/>
      <c r="G227" s="387"/>
      <c r="H227" s="386"/>
      <c r="I227" s="390"/>
    </row>
    <row r="228" spans="1:9" s="384" customFormat="1" ht="14.25" x14ac:dyDescent="0.2">
      <c r="A228" s="425">
        <v>3931</v>
      </c>
      <c r="B228" s="385"/>
      <c r="C228" s="426" t="s">
        <v>366</v>
      </c>
      <c r="D228" s="60">
        <f t="shared" si="3"/>
        <v>0</v>
      </c>
      <c r="E228" s="449"/>
      <c r="F228" s="450"/>
      <c r="G228" s="387"/>
      <c r="H228" s="386"/>
      <c r="I228" s="390"/>
    </row>
    <row r="229" spans="1:9" s="384" customFormat="1" ht="14.25" x14ac:dyDescent="0.2">
      <c r="A229" s="425">
        <v>3941</v>
      </c>
      <c r="B229" s="385"/>
      <c r="C229" s="426" t="s">
        <v>367</v>
      </c>
      <c r="D229" s="60">
        <f t="shared" si="3"/>
        <v>0</v>
      </c>
      <c r="E229" s="449"/>
      <c r="F229" s="450"/>
      <c r="G229" s="387"/>
      <c r="H229" s="386"/>
      <c r="I229" s="390"/>
    </row>
    <row r="230" spans="1:9" s="384" customFormat="1" ht="28.5" x14ac:dyDescent="0.2">
      <c r="A230" s="425">
        <v>3942</v>
      </c>
      <c r="B230" s="385"/>
      <c r="C230" s="426" t="s">
        <v>368</v>
      </c>
      <c r="D230" s="60">
        <f t="shared" si="3"/>
        <v>0</v>
      </c>
      <c r="E230" s="449"/>
      <c r="F230" s="450"/>
      <c r="G230" s="387"/>
      <c r="H230" s="386"/>
      <c r="I230" s="390"/>
    </row>
    <row r="231" spans="1:9" s="384" customFormat="1" ht="14.25" x14ac:dyDescent="0.2">
      <c r="A231" s="425">
        <v>3943</v>
      </c>
      <c r="B231" s="385"/>
      <c r="C231" s="426" t="s">
        <v>369</v>
      </c>
      <c r="D231" s="60">
        <f t="shared" si="3"/>
        <v>0</v>
      </c>
      <c r="E231" s="449"/>
      <c r="F231" s="450"/>
      <c r="G231" s="387"/>
      <c r="H231" s="386"/>
      <c r="I231" s="390"/>
    </row>
    <row r="232" spans="1:9" s="384" customFormat="1" ht="28.5" x14ac:dyDescent="0.2">
      <c r="A232" s="425">
        <v>3944</v>
      </c>
      <c r="B232" s="385"/>
      <c r="C232" s="426" t="s">
        <v>370</v>
      </c>
      <c r="D232" s="60">
        <f t="shared" si="3"/>
        <v>0</v>
      </c>
      <c r="E232" s="449"/>
      <c r="F232" s="450"/>
      <c r="G232" s="387"/>
      <c r="H232" s="386"/>
      <c r="I232" s="390"/>
    </row>
    <row r="233" spans="1:9" s="384" customFormat="1" ht="28.5" x14ac:dyDescent="0.2">
      <c r="A233" s="425">
        <v>3951</v>
      </c>
      <c r="B233" s="385"/>
      <c r="C233" s="426" t="s">
        <v>371</v>
      </c>
      <c r="D233" s="60">
        <f t="shared" si="3"/>
        <v>0</v>
      </c>
      <c r="E233" s="449"/>
      <c r="F233" s="450"/>
      <c r="G233" s="387"/>
      <c r="H233" s="386"/>
      <c r="I233" s="390"/>
    </row>
    <row r="234" spans="1:9" s="384" customFormat="1" ht="14.25" x14ac:dyDescent="0.2">
      <c r="A234" s="425">
        <v>3961</v>
      </c>
      <c r="B234" s="385"/>
      <c r="C234" s="426" t="s">
        <v>372</v>
      </c>
      <c r="D234" s="60">
        <f t="shared" si="3"/>
        <v>0</v>
      </c>
      <c r="E234" s="449"/>
      <c r="F234" s="450"/>
      <c r="G234" s="387"/>
      <c r="H234" s="386"/>
      <c r="I234" s="390"/>
    </row>
    <row r="235" spans="1:9" s="384" customFormat="1" ht="14.25" x14ac:dyDescent="0.2">
      <c r="A235" s="425">
        <v>3962</v>
      </c>
      <c r="B235" s="385"/>
      <c r="C235" s="426" t="s">
        <v>373</v>
      </c>
      <c r="D235" s="60">
        <f t="shared" si="3"/>
        <v>0</v>
      </c>
      <c r="E235" s="449"/>
      <c r="F235" s="450"/>
      <c r="G235" s="387"/>
      <c r="H235" s="386"/>
      <c r="I235" s="390"/>
    </row>
    <row r="236" spans="1:9" s="384" customFormat="1" ht="28.5" x14ac:dyDescent="0.2">
      <c r="A236" s="425">
        <v>3991</v>
      </c>
      <c r="B236" s="385"/>
      <c r="C236" s="426" t="s">
        <v>374</v>
      </c>
      <c r="D236" s="60">
        <f t="shared" si="3"/>
        <v>0</v>
      </c>
      <c r="E236" s="449"/>
      <c r="F236" s="450"/>
      <c r="G236" s="387"/>
      <c r="H236" s="386"/>
      <c r="I236" s="390"/>
    </row>
    <row r="237" spans="1:9" s="384" customFormat="1" ht="28.5" x14ac:dyDescent="0.2">
      <c r="A237" s="425">
        <v>3992</v>
      </c>
      <c r="B237" s="385"/>
      <c r="C237" s="426" t="s">
        <v>375</v>
      </c>
      <c r="D237" s="60">
        <f t="shared" si="3"/>
        <v>0</v>
      </c>
      <c r="E237" s="449"/>
      <c r="F237" s="450"/>
      <c r="G237" s="387"/>
      <c r="H237" s="386"/>
      <c r="I237" s="390"/>
    </row>
    <row r="238" spans="1:9" s="384" customFormat="1" ht="14.25" x14ac:dyDescent="0.2">
      <c r="A238" s="425">
        <v>3993</v>
      </c>
      <c r="B238" s="385"/>
      <c r="C238" s="426" t="s">
        <v>376</v>
      </c>
      <c r="D238" s="60">
        <f t="shared" si="3"/>
        <v>0</v>
      </c>
      <c r="E238" s="449"/>
      <c r="F238" s="450"/>
      <c r="G238" s="387"/>
      <c r="H238" s="386"/>
      <c r="I238" s="390"/>
    </row>
    <row r="239" spans="1:9" s="384" customFormat="1" ht="14.25" x14ac:dyDescent="0.2">
      <c r="A239" s="425">
        <v>3994</v>
      </c>
      <c r="B239" s="385"/>
      <c r="C239" s="426" t="s">
        <v>377</v>
      </c>
      <c r="D239" s="60">
        <f t="shared" si="3"/>
        <v>0</v>
      </c>
      <c r="E239" s="449"/>
      <c r="F239" s="450"/>
      <c r="G239" s="387"/>
      <c r="H239" s="386"/>
      <c r="I239" s="390"/>
    </row>
    <row r="240" spans="1:9" s="384" customFormat="1" ht="14.25" x14ac:dyDescent="0.2">
      <c r="A240" s="425">
        <v>3995</v>
      </c>
      <c r="B240" s="385"/>
      <c r="C240" s="426" t="s">
        <v>378</v>
      </c>
      <c r="D240" s="60">
        <f t="shared" si="3"/>
        <v>0</v>
      </c>
      <c r="E240" s="449"/>
      <c r="F240" s="450"/>
      <c r="G240" s="387"/>
      <c r="H240" s="386"/>
      <c r="I240" s="390"/>
    </row>
    <row r="241" spans="1:10" s="384" customFormat="1" ht="14.25" x14ac:dyDescent="0.2">
      <c r="A241" s="425">
        <v>3996</v>
      </c>
      <c r="B241" s="385"/>
      <c r="C241" s="426" t="s">
        <v>379</v>
      </c>
      <c r="D241" s="60">
        <f t="shared" si="3"/>
        <v>0</v>
      </c>
      <c r="E241" s="449"/>
      <c r="F241" s="450"/>
      <c r="G241" s="387"/>
      <c r="H241" s="386"/>
      <c r="I241" s="390"/>
    </row>
    <row r="242" spans="1:10" s="344" customFormat="1" ht="25.5" x14ac:dyDescent="0.2">
      <c r="A242" s="349"/>
      <c r="B242" s="349"/>
      <c r="C242" s="362" t="s">
        <v>18</v>
      </c>
      <c r="D242" s="64">
        <f>SUM(D137:D241)</f>
        <v>40000</v>
      </c>
      <c r="E242" s="64">
        <f>SUM(E137:E241)</f>
        <v>0</v>
      </c>
      <c r="F242" s="64">
        <f>SUM(F137:F241)</f>
        <v>0</v>
      </c>
      <c r="G242" s="64">
        <f>SUM(G137:G241)</f>
        <v>0</v>
      </c>
      <c r="H242" s="64">
        <f>SUM(H137:H241)</f>
        <v>40000</v>
      </c>
      <c r="I242" s="351"/>
      <c r="J242" s="328"/>
    </row>
    <row r="243" spans="1:10" x14ac:dyDescent="0.2">
      <c r="A243" s="354"/>
      <c r="B243" s="354"/>
      <c r="C243" s="361"/>
      <c r="D243" s="35">
        <f>SUM(E243:H243)</f>
        <v>0</v>
      </c>
      <c r="E243" s="440"/>
      <c r="F243" s="441"/>
      <c r="G243" s="371"/>
      <c r="H243" s="369"/>
      <c r="I243" s="355"/>
    </row>
    <row r="244" spans="1:10" s="344" customFormat="1" ht="24.75" customHeight="1" x14ac:dyDescent="0.2">
      <c r="A244" s="655" t="s">
        <v>116</v>
      </c>
      <c r="B244" s="656"/>
      <c r="C244" s="657"/>
      <c r="D244" s="22">
        <f>SUM(D243:D243)</f>
        <v>0</v>
      </c>
      <c r="E244" s="22">
        <f t="shared" ref="E244:H244" si="4">SUM(E243:E243)</f>
        <v>0</v>
      </c>
      <c r="F244" s="22">
        <f t="shared" si="4"/>
        <v>0</v>
      </c>
      <c r="G244" s="22">
        <f t="shared" si="4"/>
        <v>0</v>
      </c>
      <c r="H244" s="22">
        <f t="shared" si="4"/>
        <v>0</v>
      </c>
      <c r="I244" s="350"/>
    </row>
    <row r="245" spans="1:10" s="364" customFormat="1" ht="14.25" x14ac:dyDescent="0.2">
      <c r="A245" s="427">
        <v>5111</v>
      </c>
      <c r="B245" s="354"/>
      <c r="C245" s="428"/>
      <c r="D245" s="68"/>
      <c r="E245" s="442"/>
      <c r="F245" s="441"/>
      <c r="G245" s="371"/>
      <c r="H245" s="369"/>
      <c r="I245" s="363"/>
    </row>
    <row r="246" spans="1:10" s="364" customFormat="1" ht="28.5" x14ac:dyDescent="0.2">
      <c r="A246" s="427">
        <v>5151</v>
      </c>
      <c r="B246" s="354"/>
      <c r="C246" s="428" t="s">
        <v>430</v>
      </c>
      <c r="D246" s="68">
        <f>SUM(E246:H246)</f>
        <v>0</v>
      </c>
      <c r="E246" s="442"/>
      <c r="F246" s="441"/>
      <c r="G246" s="371"/>
      <c r="H246" s="369"/>
      <c r="I246" s="363"/>
    </row>
    <row r="247" spans="1:10" s="364" customFormat="1" ht="14.25" x14ac:dyDescent="0.2">
      <c r="A247" s="427">
        <v>5211</v>
      </c>
      <c r="B247" s="354"/>
      <c r="C247" s="428"/>
      <c r="D247" s="68"/>
      <c r="E247" s="442"/>
      <c r="F247" s="441"/>
      <c r="G247" s="371"/>
      <c r="H247" s="369"/>
      <c r="I247" s="363"/>
    </row>
    <row r="248" spans="1:10" s="364" customFormat="1" ht="14.25" x14ac:dyDescent="0.2">
      <c r="A248" s="427">
        <v>5311</v>
      </c>
      <c r="B248" s="354"/>
      <c r="C248" s="428" t="s">
        <v>473</v>
      </c>
      <c r="D248" s="68">
        <f>SUM(E248:H248)</f>
        <v>0</v>
      </c>
      <c r="E248" s="442"/>
      <c r="F248" s="441"/>
      <c r="G248" s="371"/>
      <c r="H248" s="369"/>
      <c r="I248" s="363"/>
    </row>
    <row r="249" spans="1:10" s="364" customFormat="1" ht="14.25" x14ac:dyDescent="0.2">
      <c r="A249" s="427">
        <v>5611</v>
      </c>
      <c r="B249" s="354"/>
      <c r="C249" s="428" t="s">
        <v>140</v>
      </c>
      <c r="D249" s="68">
        <f t="shared" ref="D249:D251" si="5">SUM(E249:H249)</f>
        <v>0</v>
      </c>
      <c r="E249" s="442"/>
      <c r="F249" s="441"/>
      <c r="G249" s="371"/>
      <c r="H249" s="369"/>
      <c r="I249" s="363"/>
    </row>
    <row r="250" spans="1:10" s="364" customFormat="1" ht="14.25" x14ac:dyDescent="0.2">
      <c r="A250" s="427">
        <v>5641</v>
      </c>
      <c r="B250" s="354"/>
      <c r="C250" s="428"/>
      <c r="D250" s="68"/>
      <c r="E250" s="442"/>
      <c r="F250" s="441"/>
      <c r="G250" s="371"/>
      <c r="H250" s="369"/>
      <c r="I250" s="363"/>
    </row>
    <row r="251" spans="1:10" s="364" customFormat="1" ht="14.25" x14ac:dyDescent="0.2">
      <c r="A251" s="427">
        <v>5692</v>
      </c>
      <c r="B251" s="354"/>
      <c r="C251" s="428" t="s">
        <v>474</v>
      </c>
      <c r="D251" s="68">
        <f t="shared" si="5"/>
        <v>0</v>
      </c>
      <c r="E251" s="442"/>
      <c r="F251" s="441"/>
      <c r="G251" s="371"/>
      <c r="H251" s="369"/>
      <c r="I251" s="363"/>
    </row>
    <row r="252" spans="1:10" s="364" customFormat="1" ht="14.25" x14ac:dyDescent="0.2">
      <c r="A252" s="427">
        <v>5621</v>
      </c>
      <c r="B252" s="354"/>
      <c r="C252" s="428" t="s">
        <v>143</v>
      </c>
      <c r="D252" s="68">
        <f t="shared" ref="D252" si="6">SUM(E252:H252)</f>
        <v>0</v>
      </c>
      <c r="E252" s="442"/>
      <c r="F252" s="441"/>
      <c r="G252" s="371"/>
      <c r="H252" s="369"/>
      <c r="I252" s="363"/>
    </row>
    <row r="253" spans="1:10" s="344" customFormat="1" ht="25.5" x14ac:dyDescent="0.2">
      <c r="A253" s="349"/>
      <c r="B253" s="349"/>
      <c r="C253" s="362" t="s">
        <v>117</v>
      </c>
      <c r="D253" s="22">
        <f>SUM(D246:D252)</f>
        <v>0</v>
      </c>
      <c r="E253" s="22">
        <f>SUM(E246:E252)</f>
        <v>0</v>
      </c>
      <c r="F253" s="22">
        <f>SUM(F246:F252)</f>
        <v>0</v>
      </c>
      <c r="G253" s="22">
        <f>SUM(G246:G252)</f>
        <v>0</v>
      </c>
      <c r="H253" s="22">
        <f>SUM(H246:H252)</f>
        <v>0</v>
      </c>
      <c r="I253" s="350"/>
    </row>
    <row r="254" spans="1:10" x14ac:dyDescent="0.2">
      <c r="A254" s="354"/>
      <c r="B254" s="354"/>
      <c r="C254" s="356"/>
      <c r="D254" s="35">
        <f>SUM(E254:H254)</f>
        <v>0</v>
      </c>
      <c r="E254" s="440"/>
      <c r="F254" s="441"/>
      <c r="G254" s="371"/>
      <c r="H254" s="369"/>
      <c r="I254" s="355"/>
    </row>
    <row r="255" spans="1:10" x14ac:dyDescent="0.2">
      <c r="A255" s="354"/>
      <c r="B255" s="354"/>
      <c r="C255" s="361"/>
      <c r="D255" s="35">
        <f>SUM(E255:H255)</f>
        <v>0</v>
      </c>
      <c r="E255" s="440"/>
      <c r="F255" s="441"/>
      <c r="G255" s="371"/>
      <c r="H255" s="369"/>
      <c r="I255" s="355"/>
    </row>
    <row r="256" spans="1:10" x14ac:dyDescent="0.2">
      <c r="A256" s="354"/>
      <c r="B256" s="354"/>
      <c r="C256" s="361"/>
      <c r="D256" s="35">
        <f>SUM(E256:H256)</f>
        <v>0</v>
      </c>
      <c r="E256" s="440"/>
      <c r="F256" s="441"/>
      <c r="G256" s="371"/>
      <c r="H256" s="369"/>
      <c r="I256" s="355"/>
    </row>
    <row r="257" spans="1:10" x14ac:dyDescent="0.2">
      <c r="A257" s="354"/>
      <c r="B257" s="354"/>
      <c r="C257" s="361"/>
      <c r="D257" s="35">
        <f>SUM(E257:H257)</f>
        <v>0</v>
      </c>
      <c r="E257" s="440"/>
      <c r="F257" s="441"/>
      <c r="G257" s="371"/>
      <c r="H257" s="369"/>
      <c r="I257" s="355"/>
    </row>
    <row r="258" spans="1:10" s="344" customFormat="1" ht="25.5" x14ac:dyDescent="0.2">
      <c r="A258" s="349"/>
      <c r="B258" s="349"/>
      <c r="C258" s="362" t="s">
        <v>118</v>
      </c>
      <c r="D258" s="22">
        <f>SUM(D254:D257)</f>
        <v>0</v>
      </c>
      <c r="E258" s="22">
        <f>SUM(E254:E257)</f>
        <v>0</v>
      </c>
      <c r="F258" s="22">
        <f t="shared" ref="F258:H258" si="7">SUM(F254:F257)</f>
        <v>0</v>
      </c>
      <c r="G258" s="22">
        <f t="shared" si="7"/>
        <v>0</v>
      </c>
      <c r="H258" s="22">
        <f t="shared" si="7"/>
        <v>0</v>
      </c>
      <c r="I258" s="350"/>
      <c r="J258" s="328"/>
    </row>
    <row r="259" spans="1:10" x14ac:dyDescent="0.2">
      <c r="A259" s="354"/>
      <c r="B259" s="354"/>
      <c r="C259" s="361"/>
      <c r="D259" s="35">
        <f>SUM(E259:H259)</f>
        <v>0</v>
      </c>
      <c r="E259" s="440"/>
      <c r="F259" s="441"/>
      <c r="G259" s="371"/>
      <c r="H259" s="369"/>
      <c r="I259" s="355"/>
    </row>
    <row r="260" spans="1:10" x14ac:dyDescent="0.2">
      <c r="A260" s="354"/>
      <c r="B260" s="354"/>
      <c r="C260" s="361"/>
      <c r="D260" s="35">
        <f>SUM(E260:H260)</f>
        <v>0</v>
      </c>
      <c r="E260" s="440"/>
      <c r="F260" s="441"/>
      <c r="G260" s="371"/>
      <c r="H260" s="369"/>
      <c r="I260" s="355"/>
    </row>
    <row r="261" spans="1:10" s="344" customFormat="1" x14ac:dyDescent="0.2">
      <c r="A261" s="349"/>
      <c r="B261" s="349"/>
      <c r="C261" s="362" t="s">
        <v>119</v>
      </c>
      <c r="D261" s="22">
        <f t="shared" ref="D261:H261" si="8">SUM(D259:D260)</f>
        <v>0</v>
      </c>
      <c r="E261" s="22">
        <f t="shared" si="8"/>
        <v>0</v>
      </c>
      <c r="F261" s="22">
        <f t="shared" si="8"/>
        <v>0</v>
      </c>
      <c r="G261" s="22">
        <f t="shared" si="8"/>
        <v>0</v>
      </c>
      <c r="H261" s="22">
        <f t="shared" si="8"/>
        <v>0</v>
      </c>
      <c r="I261" s="350"/>
    </row>
    <row r="262" spans="1:10" s="344" customFormat="1" ht="17.25" customHeight="1" x14ac:dyDescent="0.2">
      <c r="A262" s="379"/>
      <c r="B262" s="379"/>
      <c r="C262" s="380" t="s">
        <v>19</v>
      </c>
      <c r="D262" s="131">
        <f>SUM(D261,D258,D253,D244,D242,D136,D71)</f>
        <v>146370</v>
      </c>
      <c r="E262" s="131">
        <f>SUM(E261,E258,E253,E244,E242,E136,E71)</f>
        <v>0</v>
      </c>
      <c r="F262" s="131">
        <f>SUM(F261,F258,F253,F244,F242,F136,F71)</f>
        <v>25000</v>
      </c>
      <c r="G262" s="131">
        <f>SUM(G261,G258,G253,G244,G242,G136,G71)</f>
        <v>102000</v>
      </c>
      <c r="H262" s="131">
        <f>SUM(H261,H258,H253,H244,H242,H136,H71)</f>
        <v>121370</v>
      </c>
      <c r="I262" s="332"/>
      <c r="J262" s="328"/>
    </row>
    <row r="263" spans="1:10" x14ac:dyDescent="0.2">
      <c r="D263" s="86"/>
      <c r="E263" s="374"/>
      <c r="F263" s="374"/>
      <c r="G263" s="364"/>
      <c r="H263" s="364"/>
    </row>
    <row r="264" spans="1:10" x14ac:dyDescent="0.2">
      <c r="D264" s="86"/>
      <c r="E264" s="374"/>
      <c r="F264" s="374"/>
      <c r="G264" s="364"/>
      <c r="H264" s="364"/>
    </row>
    <row r="265" spans="1:10" x14ac:dyDescent="0.2">
      <c r="B265" s="357"/>
      <c r="C265" s="377" t="s">
        <v>136</v>
      </c>
      <c r="D265" s="101"/>
      <c r="E265" s="469" t="s">
        <v>129</v>
      </c>
      <c r="F265" s="443"/>
      <c r="G265" s="378"/>
      <c r="H265" s="378"/>
      <c r="I265" s="357" t="s">
        <v>428</v>
      </c>
    </row>
    <row r="266" spans="1:10" x14ac:dyDescent="0.2">
      <c r="B266" s="357"/>
      <c r="C266" s="377"/>
      <c r="D266" s="101"/>
      <c r="E266" s="469"/>
      <c r="F266" s="443"/>
      <c r="G266" s="378"/>
      <c r="H266" s="378"/>
    </row>
    <row r="267" spans="1:10" x14ac:dyDescent="0.2">
      <c r="B267" s="357"/>
      <c r="C267" s="377" t="s">
        <v>128</v>
      </c>
      <c r="D267" s="101"/>
      <c r="E267" s="469" t="s">
        <v>130</v>
      </c>
      <c r="F267" s="374"/>
      <c r="G267" s="378"/>
      <c r="H267" s="378"/>
      <c r="I267" s="357" t="s">
        <v>137</v>
      </c>
    </row>
    <row r="268" spans="1:10" x14ac:dyDescent="0.2">
      <c r="D268" s="86"/>
      <c r="E268" s="374"/>
      <c r="F268" s="374"/>
      <c r="G268" s="364"/>
      <c r="H268" s="364"/>
    </row>
    <row r="269" spans="1:10" x14ac:dyDescent="0.2">
      <c r="D269" s="86"/>
      <c r="E269" s="374"/>
      <c r="F269" s="374"/>
      <c r="G269" s="364"/>
      <c r="H269" s="364"/>
    </row>
    <row r="270" spans="1:10" x14ac:dyDescent="0.2">
      <c r="D270" s="86"/>
      <c r="E270" s="374"/>
      <c r="F270" s="374"/>
      <c r="G270" s="364"/>
      <c r="H270" s="364"/>
    </row>
    <row r="271" spans="1:10" x14ac:dyDescent="0.2">
      <c r="D271" s="86"/>
      <c r="E271" s="374"/>
      <c r="F271" s="374"/>
      <c r="G271" s="364"/>
      <c r="H271" s="364"/>
    </row>
    <row r="272" spans="1:10" x14ac:dyDescent="0.2">
      <c r="D272" s="86"/>
      <c r="E272" s="374"/>
      <c r="F272" s="374"/>
      <c r="G272" s="93"/>
      <c r="H272" s="364"/>
    </row>
    <row r="273" spans="4:8" x14ac:dyDescent="0.2">
      <c r="D273" s="86"/>
      <c r="E273" s="374"/>
      <c r="F273" s="374"/>
      <c r="G273" s="93"/>
      <c r="H273" s="364"/>
    </row>
    <row r="274" spans="4:8" x14ac:dyDescent="0.2">
      <c r="D274" s="86"/>
      <c r="E274" s="374"/>
      <c r="F274" s="374"/>
      <c r="G274" s="364"/>
      <c r="H274" s="364"/>
    </row>
    <row r="275" spans="4:8" x14ac:dyDescent="0.2">
      <c r="D275" s="86"/>
      <c r="E275" s="374"/>
      <c r="F275" s="374"/>
      <c r="G275" s="94"/>
      <c r="H275" s="364"/>
    </row>
    <row r="276" spans="4:8" x14ac:dyDescent="0.2">
      <c r="D276" s="86"/>
      <c r="E276" s="374"/>
      <c r="F276" s="374"/>
      <c r="G276" s="94"/>
      <c r="H276" s="94"/>
    </row>
    <row r="277" spans="4:8" x14ac:dyDescent="0.2">
      <c r="D277" s="86"/>
      <c r="E277" s="374"/>
      <c r="F277" s="374"/>
      <c r="G277" s="364"/>
      <c r="H277" s="364"/>
    </row>
    <row r="278" spans="4:8" x14ac:dyDescent="0.2">
      <c r="D278" s="86"/>
      <c r="E278" s="374"/>
      <c r="F278" s="374"/>
      <c r="G278" s="364"/>
      <c r="H278" s="364"/>
    </row>
    <row r="279" spans="4:8" x14ac:dyDescent="0.2">
      <c r="D279" s="86"/>
      <c r="E279" s="374"/>
      <c r="F279" s="374"/>
      <c r="G279" s="364"/>
      <c r="H279" s="364"/>
    </row>
    <row r="280" spans="4:8" x14ac:dyDescent="0.2">
      <c r="D280" s="86"/>
      <c r="E280" s="374"/>
      <c r="F280" s="444"/>
      <c r="G280" s="364"/>
      <c r="H280" s="364"/>
    </row>
    <row r="281" spans="4:8" x14ac:dyDescent="0.2">
      <c r="D281" s="86"/>
      <c r="E281" s="374"/>
      <c r="F281" s="374"/>
      <c r="G281" s="364"/>
      <c r="H281" s="364"/>
    </row>
    <row r="282" spans="4:8" x14ac:dyDescent="0.2">
      <c r="D282" s="86"/>
      <c r="E282" s="374"/>
      <c r="F282" s="374"/>
      <c r="G282" s="364"/>
      <c r="H282" s="364"/>
    </row>
    <row r="283" spans="4:8" x14ac:dyDescent="0.2">
      <c r="D283" s="86"/>
      <c r="E283" s="374"/>
      <c r="F283" s="374"/>
      <c r="G283" s="364"/>
      <c r="H283" s="364"/>
    </row>
    <row r="284" spans="4:8" x14ac:dyDescent="0.2">
      <c r="D284" s="86"/>
      <c r="E284" s="374"/>
      <c r="F284" s="374"/>
      <c r="G284" s="364"/>
      <c r="H284" s="364"/>
    </row>
    <row r="285" spans="4:8" x14ac:dyDescent="0.2">
      <c r="D285" s="86"/>
      <c r="E285" s="374"/>
      <c r="F285" s="374"/>
      <c r="G285" s="364"/>
      <c r="H285" s="364"/>
    </row>
    <row r="286" spans="4:8" x14ac:dyDescent="0.2">
      <c r="D286" s="86"/>
      <c r="E286" s="374"/>
      <c r="F286" s="374"/>
      <c r="G286" s="364"/>
      <c r="H286" s="364"/>
    </row>
    <row r="287" spans="4:8" x14ac:dyDescent="0.2">
      <c r="D287" s="86"/>
      <c r="E287" s="374"/>
      <c r="F287" s="374"/>
      <c r="G287" s="364"/>
      <c r="H287" s="364"/>
    </row>
    <row r="288" spans="4:8" x14ac:dyDescent="0.2">
      <c r="D288" s="86"/>
      <c r="E288" s="374"/>
      <c r="F288" s="374"/>
      <c r="G288" s="364"/>
      <c r="H288" s="364"/>
    </row>
    <row r="289" spans="4:8" x14ac:dyDescent="0.2">
      <c r="D289" s="86"/>
      <c r="E289" s="374"/>
      <c r="F289" s="374"/>
      <c r="G289" s="364"/>
      <c r="H289" s="364"/>
    </row>
    <row r="290" spans="4:8" x14ac:dyDescent="0.2">
      <c r="D290" s="86"/>
      <c r="E290" s="374"/>
      <c r="F290" s="374"/>
      <c r="G290" s="364"/>
      <c r="H290" s="364"/>
    </row>
    <row r="291" spans="4:8" x14ac:dyDescent="0.2">
      <c r="D291" s="86"/>
      <c r="E291" s="374"/>
      <c r="F291" s="374"/>
      <c r="G291" s="364"/>
      <c r="H291" s="364"/>
    </row>
    <row r="292" spans="4:8" x14ac:dyDescent="0.2">
      <c r="D292" s="86"/>
      <c r="E292" s="374"/>
      <c r="F292" s="374"/>
      <c r="G292" s="364"/>
      <c r="H292" s="364"/>
    </row>
    <row r="293" spans="4:8" x14ac:dyDescent="0.2">
      <c r="D293" s="86"/>
      <c r="E293" s="374"/>
      <c r="F293" s="374"/>
      <c r="G293" s="364"/>
      <c r="H293" s="364"/>
    </row>
    <row r="294" spans="4:8" x14ac:dyDescent="0.2">
      <c r="D294" s="86"/>
      <c r="E294" s="374"/>
      <c r="F294" s="374"/>
      <c r="G294" s="364"/>
      <c r="H294" s="364"/>
    </row>
    <row r="295" spans="4:8" x14ac:dyDescent="0.2">
      <c r="D295" s="86"/>
      <c r="E295" s="374"/>
      <c r="F295" s="374"/>
      <c r="G295" s="364"/>
      <c r="H295" s="364"/>
    </row>
    <row r="296" spans="4:8" x14ac:dyDescent="0.2">
      <c r="D296" s="86"/>
      <c r="E296" s="374"/>
      <c r="F296" s="374"/>
      <c r="G296" s="364"/>
      <c r="H296" s="364"/>
    </row>
    <row r="297" spans="4:8" x14ac:dyDescent="0.2">
      <c r="D297" s="86"/>
      <c r="E297" s="374"/>
      <c r="F297" s="374"/>
      <c r="G297" s="364"/>
      <c r="H297" s="364"/>
    </row>
    <row r="298" spans="4:8" x14ac:dyDescent="0.2">
      <c r="D298" s="86"/>
      <c r="E298" s="374"/>
      <c r="F298" s="374"/>
      <c r="G298" s="364"/>
      <c r="H298" s="364"/>
    </row>
    <row r="299" spans="4:8" x14ac:dyDescent="0.2">
      <c r="D299" s="86"/>
      <c r="E299" s="374"/>
      <c r="F299" s="374"/>
      <c r="G299" s="364"/>
      <c r="H299" s="364"/>
    </row>
    <row r="300" spans="4:8" x14ac:dyDescent="0.2">
      <c r="D300" s="86"/>
      <c r="E300" s="374"/>
      <c r="F300" s="374"/>
      <c r="G300" s="364"/>
      <c r="H300" s="364"/>
    </row>
    <row r="301" spans="4:8" x14ac:dyDescent="0.2">
      <c r="D301" s="86"/>
      <c r="E301" s="374"/>
      <c r="F301" s="374"/>
      <c r="G301" s="364"/>
      <c r="H301" s="364"/>
    </row>
    <row r="302" spans="4:8" x14ac:dyDescent="0.2">
      <c r="D302" s="86"/>
      <c r="E302" s="374"/>
      <c r="F302" s="374"/>
      <c r="G302" s="364"/>
      <c r="H302" s="364"/>
    </row>
    <row r="303" spans="4:8" x14ac:dyDescent="0.2">
      <c r="D303" s="86"/>
      <c r="E303" s="374"/>
      <c r="F303" s="374"/>
      <c r="G303" s="364"/>
      <c r="H303" s="364"/>
    </row>
    <row r="304" spans="4:8" x14ac:dyDescent="0.2">
      <c r="D304" s="86"/>
      <c r="E304" s="374"/>
      <c r="F304" s="374"/>
      <c r="G304" s="364"/>
      <c r="H304" s="364"/>
    </row>
    <row r="305" spans="4:8" x14ac:dyDescent="0.2">
      <c r="D305" s="86"/>
      <c r="E305" s="374"/>
      <c r="F305" s="374"/>
      <c r="G305" s="364"/>
      <c r="H305" s="364"/>
    </row>
    <row r="306" spans="4:8" x14ac:dyDescent="0.2">
      <c r="D306" s="86"/>
      <c r="E306" s="374"/>
      <c r="F306" s="374"/>
      <c r="G306" s="364"/>
      <c r="H306" s="364"/>
    </row>
    <row r="307" spans="4:8" x14ac:dyDescent="0.2">
      <c r="D307" s="86"/>
      <c r="E307" s="374"/>
      <c r="F307" s="374"/>
      <c r="G307" s="364"/>
      <c r="H307" s="364"/>
    </row>
    <row r="308" spans="4:8" x14ac:dyDescent="0.2">
      <c r="D308" s="86"/>
      <c r="E308" s="374"/>
      <c r="F308" s="374"/>
      <c r="G308" s="364"/>
      <c r="H308" s="364"/>
    </row>
    <row r="309" spans="4:8" x14ac:dyDescent="0.2">
      <c r="D309" s="86"/>
      <c r="E309" s="374"/>
      <c r="F309" s="374"/>
      <c r="G309" s="364"/>
      <c r="H309" s="364"/>
    </row>
    <row r="310" spans="4:8" x14ac:dyDescent="0.2">
      <c r="D310" s="86"/>
      <c r="E310" s="374"/>
      <c r="F310" s="374"/>
      <c r="G310" s="364"/>
      <c r="H310" s="364"/>
    </row>
    <row r="311" spans="4:8" x14ac:dyDescent="0.2">
      <c r="D311" s="86"/>
      <c r="E311" s="374"/>
      <c r="F311" s="374"/>
      <c r="G311" s="364"/>
      <c r="H311" s="364"/>
    </row>
    <row r="312" spans="4:8" x14ac:dyDescent="0.2">
      <c r="D312" s="86"/>
      <c r="E312" s="374"/>
      <c r="F312" s="374"/>
      <c r="G312" s="364"/>
      <c r="H312" s="364"/>
    </row>
    <row r="313" spans="4:8" x14ac:dyDescent="0.2">
      <c r="D313" s="86"/>
      <c r="E313" s="374"/>
      <c r="F313" s="374"/>
      <c r="G313" s="364"/>
      <c r="H313" s="364"/>
    </row>
    <row r="314" spans="4:8" x14ac:dyDescent="0.2">
      <c r="D314" s="86"/>
      <c r="E314" s="374"/>
      <c r="F314" s="374"/>
      <c r="G314" s="364"/>
      <c r="H314" s="364"/>
    </row>
    <row r="315" spans="4:8" x14ac:dyDescent="0.2">
      <c r="D315" s="86"/>
      <c r="E315" s="374"/>
      <c r="F315" s="374"/>
      <c r="G315" s="364"/>
      <c r="H315" s="364"/>
    </row>
    <row r="316" spans="4:8" x14ac:dyDescent="0.2">
      <c r="D316" s="86"/>
      <c r="E316" s="374"/>
      <c r="F316" s="374"/>
      <c r="G316" s="364"/>
      <c r="H316" s="364"/>
    </row>
    <row r="317" spans="4:8" x14ac:dyDescent="0.2">
      <c r="D317" s="86"/>
      <c r="E317" s="374"/>
      <c r="F317" s="374"/>
      <c r="G317" s="364"/>
      <c r="H317" s="364"/>
    </row>
    <row r="318" spans="4:8" x14ac:dyDescent="0.2">
      <c r="D318" s="86"/>
      <c r="E318" s="374"/>
      <c r="F318" s="374"/>
      <c r="G318" s="364"/>
      <c r="H318" s="364"/>
    </row>
    <row r="319" spans="4:8" x14ac:dyDescent="0.2">
      <c r="D319" s="86"/>
      <c r="E319" s="374"/>
      <c r="F319" s="374"/>
      <c r="G319" s="364"/>
      <c r="H319" s="364"/>
    </row>
    <row r="320" spans="4:8" x14ac:dyDescent="0.2">
      <c r="D320" s="86"/>
      <c r="E320" s="374"/>
      <c r="F320" s="374"/>
      <c r="G320" s="364"/>
      <c r="H320" s="364"/>
    </row>
    <row r="321" spans="4:8" x14ac:dyDescent="0.2">
      <c r="D321" s="86"/>
      <c r="E321" s="374"/>
      <c r="F321" s="374"/>
      <c r="G321" s="364"/>
      <c r="H321" s="364"/>
    </row>
    <row r="322" spans="4:8" x14ac:dyDescent="0.2">
      <c r="D322" s="86"/>
      <c r="E322" s="374"/>
      <c r="F322" s="374"/>
      <c r="G322" s="364"/>
      <c r="H322" s="364"/>
    </row>
    <row r="323" spans="4:8" x14ac:dyDescent="0.2">
      <c r="D323" s="86"/>
      <c r="E323" s="374"/>
      <c r="F323" s="374"/>
      <c r="G323" s="364"/>
      <c r="H323" s="364"/>
    </row>
    <row r="324" spans="4:8" x14ac:dyDescent="0.2">
      <c r="D324" s="86"/>
      <c r="E324" s="374"/>
      <c r="F324" s="374"/>
      <c r="G324" s="364"/>
      <c r="H324" s="364"/>
    </row>
    <row r="325" spans="4:8" x14ac:dyDescent="0.2">
      <c r="D325" s="86"/>
      <c r="E325" s="374"/>
      <c r="F325" s="374"/>
      <c r="G325" s="364"/>
      <c r="H325" s="364"/>
    </row>
    <row r="326" spans="4:8" x14ac:dyDescent="0.2">
      <c r="D326" s="86"/>
      <c r="E326" s="374"/>
      <c r="F326" s="374"/>
      <c r="G326" s="364"/>
      <c r="H326" s="364"/>
    </row>
    <row r="327" spans="4:8" x14ac:dyDescent="0.2">
      <c r="D327" s="86"/>
      <c r="E327" s="374"/>
      <c r="F327" s="374"/>
      <c r="G327" s="364"/>
      <c r="H327" s="364"/>
    </row>
    <row r="328" spans="4:8" x14ac:dyDescent="0.2">
      <c r="D328" s="86"/>
      <c r="E328" s="374"/>
      <c r="F328" s="374"/>
      <c r="G328" s="364"/>
      <c r="H328" s="364"/>
    </row>
    <row r="329" spans="4:8" x14ac:dyDescent="0.2">
      <c r="D329" s="86"/>
      <c r="E329" s="374"/>
      <c r="F329" s="374"/>
      <c r="G329" s="364"/>
      <c r="H329" s="364"/>
    </row>
    <row r="330" spans="4:8" x14ac:dyDescent="0.2">
      <c r="D330" s="86"/>
      <c r="E330" s="374"/>
      <c r="F330" s="374"/>
      <c r="G330" s="364"/>
      <c r="H330" s="364"/>
    </row>
    <row r="331" spans="4:8" x14ac:dyDescent="0.2">
      <c r="D331" s="86"/>
      <c r="E331" s="374"/>
      <c r="F331" s="374"/>
      <c r="G331" s="364"/>
      <c r="H331" s="364"/>
    </row>
    <row r="332" spans="4:8" x14ac:dyDescent="0.2">
      <c r="D332" s="86"/>
      <c r="E332" s="374"/>
      <c r="F332" s="374"/>
      <c r="G332" s="364"/>
      <c r="H332" s="364"/>
    </row>
    <row r="333" spans="4:8" x14ac:dyDescent="0.2">
      <c r="D333" s="86"/>
      <c r="E333" s="374"/>
      <c r="F333" s="374"/>
      <c r="G333" s="364"/>
      <c r="H333" s="364"/>
    </row>
    <row r="334" spans="4:8" x14ac:dyDescent="0.2">
      <c r="D334" s="86"/>
      <c r="E334" s="374"/>
      <c r="F334" s="374"/>
      <c r="G334" s="364"/>
      <c r="H334" s="364"/>
    </row>
    <row r="335" spans="4:8" x14ac:dyDescent="0.2">
      <c r="D335" s="86"/>
      <c r="E335" s="374"/>
      <c r="F335" s="374"/>
      <c r="G335" s="364"/>
      <c r="H335" s="364"/>
    </row>
    <row r="336" spans="4:8" x14ac:dyDescent="0.2">
      <c r="D336" s="86"/>
      <c r="E336" s="374"/>
      <c r="F336" s="374"/>
      <c r="G336" s="364"/>
      <c r="H336" s="364"/>
    </row>
    <row r="337" spans="4:8" x14ac:dyDescent="0.2">
      <c r="D337" s="86"/>
      <c r="E337" s="374"/>
      <c r="F337" s="374"/>
      <c r="G337" s="364"/>
      <c r="H337" s="364"/>
    </row>
    <row r="338" spans="4:8" x14ac:dyDescent="0.2">
      <c r="D338" s="86"/>
      <c r="E338" s="374"/>
      <c r="F338" s="374"/>
      <c r="G338" s="364"/>
      <c r="H338" s="364"/>
    </row>
    <row r="339" spans="4:8" x14ac:dyDescent="0.2">
      <c r="D339" s="86"/>
      <c r="E339" s="374"/>
      <c r="F339" s="374"/>
      <c r="G339" s="364"/>
      <c r="H339" s="364"/>
    </row>
    <row r="340" spans="4:8" x14ac:dyDescent="0.2">
      <c r="D340" s="86"/>
      <c r="E340" s="374"/>
      <c r="F340" s="374"/>
      <c r="G340" s="364"/>
      <c r="H340" s="364"/>
    </row>
    <row r="341" spans="4:8" x14ac:dyDescent="0.2">
      <c r="D341" s="86"/>
      <c r="E341" s="374"/>
      <c r="F341" s="374"/>
      <c r="G341" s="364"/>
      <c r="H341" s="364"/>
    </row>
    <row r="342" spans="4:8" x14ac:dyDescent="0.2">
      <c r="D342" s="86"/>
      <c r="E342" s="374"/>
      <c r="F342" s="374"/>
      <c r="G342" s="364"/>
      <c r="H342" s="364"/>
    </row>
    <row r="343" spans="4:8" x14ac:dyDescent="0.2">
      <c r="D343" s="86"/>
      <c r="E343" s="374"/>
      <c r="F343" s="374"/>
      <c r="G343" s="364"/>
      <c r="H343" s="364"/>
    </row>
    <row r="344" spans="4:8" x14ac:dyDescent="0.2">
      <c r="D344" s="86"/>
      <c r="E344" s="374"/>
      <c r="F344" s="374"/>
      <c r="G344" s="364"/>
      <c r="H344" s="364"/>
    </row>
    <row r="345" spans="4:8" x14ac:dyDescent="0.2">
      <c r="D345" s="86"/>
      <c r="E345" s="374"/>
      <c r="F345" s="374"/>
      <c r="G345" s="364"/>
      <c r="H345" s="364"/>
    </row>
    <row r="346" spans="4:8" x14ac:dyDescent="0.2">
      <c r="D346" s="86"/>
      <c r="E346" s="374"/>
      <c r="F346" s="374"/>
      <c r="G346" s="364"/>
      <c r="H346" s="364"/>
    </row>
    <row r="347" spans="4:8" x14ac:dyDescent="0.2">
      <c r="D347" s="86"/>
      <c r="E347" s="374"/>
      <c r="F347" s="374"/>
      <c r="G347" s="364"/>
      <c r="H347" s="364"/>
    </row>
    <row r="348" spans="4:8" x14ac:dyDescent="0.2">
      <c r="D348" s="86"/>
      <c r="E348" s="374"/>
      <c r="F348" s="374"/>
      <c r="G348" s="364"/>
      <c r="H348" s="364"/>
    </row>
    <row r="349" spans="4:8" x14ac:dyDescent="0.2">
      <c r="D349" s="86"/>
      <c r="E349" s="374"/>
      <c r="F349" s="374"/>
      <c r="G349" s="364"/>
      <c r="H349" s="364"/>
    </row>
    <row r="350" spans="4:8" x14ac:dyDescent="0.2">
      <c r="D350" s="86"/>
      <c r="E350" s="374"/>
      <c r="F350" s="374"/>
      <c r="G350" s="364"/>
      <c r="H350" s="364"/>
    </row>
    <row r="351" spans="4:8" x14ac:dyDescent="0.2">
      <c r="D351" s="86"/>
      <c r="E351" s="374"/>
      <c r="F351" s="374"/>
      <c r="G351" s="364"/>
      <c r="H351" s="364"/>
    </row>
    <row r="352" spans="4:8" x14ac:dyDescent="0.2">
      <c r="D352" s="86"/>
      <c r="E352" s="374"/>
      <c r="F352" s="374"/>
      <c r="G352" s="364"/>
      <c r="H352" s="364"/>
    </row>
    <row r="353" spans="4:8" x14ac:dyDescent="0.2">
      <c r="D353" s="86"/>
      <c r="E353" s="374"/>
      <c r="F353" s="374"/>
      <c r="G353" s="364"/>
      <c r="H353" s="364"/>
    </row>
    <row r="354" spans="4:8" x14ac:dyDescent="0.2">
      <c r="D354" s="86"/>
      <c r="E354" s="374"/>
      <c r="F354" s="374"/>
      <c r="G354" s="364"/>
      <c r="H354" s="364"/>
    </row>
    <row r="355" spans="4:8" x14ac:dyDescent="0.2">
      <c r="D355" s="86"/>
      <c r="E355" s="374"/>
      <c r="F355" s="374"/>
      <c r="G355" s="364"/>
      <c r="H355" s="364"/>
    </row>
    <row r="356" spans="4:8" x14ac:dyDescent="0.2">
      <c r="D356" s="86"/>
      <c r="E356" s="374"/>
      <c r="F356" s="374"/>
      <c r="G356" s="364"/>
      <c r="H356" s="364"/>
    </row>
    <row r="357" spans="4:8" x14ac:dyDescent="0.2">
      <c r="D357" s="86"/>
      <c r="E357" s="374"/>
      <c r="F357" s="374"/>
      <c r="G357" s="364"/>
      <c r="H357" s="364"/>
    </row>
    <row r="358" spans="4:8" x14ac:dyDescent="0.2">
      <c r="D358" s="86"/>
      <c r="E358" s="374"/>
      <c r="F358" s="374"/>
      <c r="G358" s="364"/>
      <c r="H358" s="364"/>
    </row>
    <row r="359" spans="4:8" x14ac:dyDescent="0.2">
      <c r="D359" s="86"/>
      <c r="E359" s="374"/>
      <c r="F359" s="374"/>
      <c r="G359" s="364"/>
      <c r="H359" s="364"/>
    </row>
    <row r="360" spans="4:8" x14ac:dyDescent="0.2">
      <c r="D360" s="86"/>
      <c r="E360" s="374"/>
      <c r="F360" s="374"/>
      <c r="G360" s="364"/>
      <c r="H360" s="364"/>
    </row>
    <row r="361" spans="4:8" x14ac:dyDescent="0.2">
      <c r="D361" s="86"/>
      <c r="E361" s="374"/>
      <c r="F361" s="374"/>
      <c r="G361" s="364"/>
      <c r="H361" s="364"/>
    </row>
    <row r="362" spans="4:8" x14ac:dyDescent="0.2">
      <c r="D362" s="86"/>
      <c r="E362" s="374"/>
      <c r="F362" s="374"/>
      <c r="G362" s="364"/>
      <c r="H362" s="364"/>
    </row>
    <row r="363" spans="4:8" x14ac:dyDescent="0.2">
      <c r="D363" s="86"/>
      <c r="E363" s="374"/>
      <c r="F363" s="374"/>
      <c r="G363" s="364"/>
      <c r="H363" s="364"/>
    </row>
    <row r="364" spans="4:8" x14ac:dyDescent="0.2">
      <c r="D364" s="86"/>
      <c r="E364" s="374"/>
      <c r="F364" s="374"/>
      <c r="G364" s="364"/>
      <c r="H364" s="364"/>
    </row>
    <row r="365" spans="4:8" x14ac:dyDescent="0.2">
      <c r="D365" s="86"/>
      <c r="E365" s="374"/>
      <c r="F365" s="374"/>
      <c r="G365" s="364"/>
      <c r="H365" s="364"/>
    </row>
    <row r="366" spans="4:8" x14ac:dyDescent="0.2">
      <c r="D366" s="86"/>
      <c r="E366" s="374"/>
      <c r="F366" s="374"/>
      <c r="G366" s="364"/>
      <c r="H366" s="364"/>
    </row>
    <row r="367" spans="4:8" x14ac:dyDescent="0.2">
      <c r="D367" s="86"/>
      <c r="E367" s="374"/>
      <c r="F367" s="374"/>
      <c r="G367" s="364"/>
      <c r="H367" s="364"/>
    </row>
    <row r="368" spans="4:8" x14ac:dyDescent="0.2">
      <c r="D368" s="86"/>
      <c r="E368" s="374"/>
      <c r="F368" s="374"/>
      <c r="G368" s="364"/>
      <c r="H368" s="364"/>
    </row>
    <row r="369" spans="4:8" x14ac:dyDescent="0.2">
      <c r="D369" s="86"/>
      <c r="E369" s="374"/>
      <c r="F369" s="374"/>
      <c r="G369" s="364"/>
      <c r="H369" s="364"/>
    </row>
    <row r="370" spans="4:8" x14ac:dyDescent="0.2">
      <c r="D370" s="86"/>
      <c r="E370" s="374"/>
      <c r="F370" s="374"/>
      <c r="G370" s="364"/>
      <c r="H370" s="364"/>
    </row>
    <row r="371" spans="4:8" x14ac:dyDescent="0.2">
      <c r="D371" s="86"/>
      <c r="E371" s="374"/>
      <c r="F371" s="374"/>
      <c r="G371" s="364"/>
      <c r="H371" s="364"/>
    </row>
    <row r="372" spans="4:8" x14ac:dyDescent="0.2">
      <c r="D372" s="86"/>
      <c r="E372" s="374"/>
      <c r="F372" s="374"/>
      <c r="G372" s="364"/>
      <c r="H372" s="364"/>
    </row>
    <row r="373" spans="4:8" x14ac:dyDescent="0.2">
      <c r="D373" s="86"/>
      <c r="E373" s="374"/>
      <c r="F373" s="374"/>
      <c r="G373" s="364"/>
      <c r="H373" s="364"/>
    </row>
    <row r="374" spans="4:8" x14ac:dyDescent="0.2">
      <c r="D374" s="86"/>
      <c r="E374" s="374"/>
      <c r="F374" s="374"/>
      <c r="G374" s="364"/>
      <c r="H374" s="364"/>
    </row>
    <row r="375" spans="4:8" x14ac:dyDescent="0.2">
      <c r="D375" s="86"/>
      <c r="E375" s="374"/>
      <c r="F375" s="374"/>
      <c r="G375" s="364"/>
      <c r="H375" s="364"/>
    </row>
    <row r="376" spans="4:8" x14ac:dyDescent="0.2">
      <c r="D376" s="86"/>
      <c r="E376" s="374"/>
      <c r="F376" s="374"/>
      <c r="G376" s="364"/>
      <c r="H376" s="364"/>
    </row>
    <row r="377" spans="4:8" x14ac:dyDescent="0.2">
      <c r="D377" s="86"/>
      <c r="E377" s="374"/>
      <c r="F377" s="374"/>
      <c r="G377" s="364"/>
      <c r="H377" s="364"/>
    </row>
    <row r="378" spans="4:8" x14ac:dyDescent="0.2">
      <c r="D378" s="86"/>
      <c r="E378" s="374"/>
      <c r="F378" s="374"/>
      <c r="G378" s="364"/>
      <c r="H378" s="364"/>
    </row>
    <row r="379" spans="4:8" x14ac:dyDescent="0.2">
      <c r="D379" s="86"/>
      <c r="E379" s="374"/>
      <c r="F379" s="374"/>
      <c r="G379" s="364"/>
      <c r="H379" s="364"/>
    </row>
    <row r="380" spans="4:8" x14ac:dyDescent="0.2">
      <c r="D380" s="86"/>
      <c r="E380" s="374"/>
      <c r="F380" s="374"/>
      <c r="G380" s="364"/>
      <c r="H380" s="364"/>
    </row>
    <row r="381" spans="4:8" x14ac:dyDescent="0.2">
      <c r="D381" s="86"/>
      <c r="E381" s="374"/>
      <c r="F381" s="374"/>
      <c r="G381" s="364"/>
      <c r="H381" s="364"/>
    </row>
    <row r="382" spans="4:8" x14ac:dyDescent="0.2">
      <c r="D382" s="86"/>
      <c r="E382" s="374"/>
      <c r="F382" s="374"/>
      <c r="G382" s="364"/>
      <c r="H382" s="364"/>
    </row>
    <row r="383" spans="4:8" x14ac:dyDescent="0.2">
      <c r="D383" s="86"/>
      <c r="E383" s="374"/>
      <c r="F383" s="374"/>
      <c r="G383" s="364"/>
      <c r="H383" s="364"/>
    </row>
    <row r="384" spans="4:8" x14ac:dyDescent="0.2">
      <c r="D384" s="86"/>
      <c r="E384" s="374"/>
      <c r="F384" s="374"/>
      <c r="G384" s="364"/>
      <c r="H384" s="364"/>
    </row>
    <row r="385" spans="4:8" x14ac:dyDescent="0.2">
      <c r="D385" s="86"/>
      <c r="E385" s="374"/>
      <c r="F385" s="374"/>
      <c r="G385" s="364"/>
      <c r="H385" s="364"/>
    </row>
    <row r="386" spans="4:8" x14ac:dyDescent="0.2">
      <c r="D386" s="86"/>
      <c r="E386" s="374"/>
      <c r="F386" s="374"/>
      <c r="G386" s="364"/>
      <c r="H386" s="364"/>
    </row>
    <row r="387" spans="4:8" x14ac:dyDescent="0.2">
      <c r="D387" s="86"/>
      <c r="E387" s="374"/>
      <c r="F387" s="374"/>
      <c r="G387" s="364"/>
      <c r="H387" s="364"/>
    </row>
    <row r="388" spans="4:8" x14ac:dyDescent="0.2">
      <c r="D388" s="86"/>
      <c r="E388" s="374"/>
      <c r="F388" s="374"/>
      <c r="G388" s="364"/>
      <c r="H388" s="364"/>
    </row>
    <row r="389" spans="4:8" x14ac:dyDescent="0.2">
      <c r="D389" s="86"/>
      <c r="E389" s="374"/>
      <c r="F389" s="374"/>
      <c r="G389" s="364"/>
      <c r="H389" s="364"/>
    </row>
    <row r="390" spans="4:8" x14ac:dyDescent="0.2">
      <c r="D390" s="86"/>
      <c r="E390" s="374"/>
      <c r="F390" s="374"/>
      <c r="G390" s="364"/>
      <c r="H390" s="364"/>
    </row>
    <row r="391" spans="4:8" x14ac:dyDescent="0.2">
      <c r="D391" s="86"/>
      <c r="E391" s="374"/>
      <c r="F391" s="374"/>
      <c r="G391" s="364"/>
      <c r="H391" s="364"/>
    </row>
    <row r="392" spans="4:8" x14ac:dyDescent="0.2">
      <c r="D392" s="86"/>
      <c r="E392" s="374"/>
      <c r="F392" s="374"/>
      <c r="G392" s="364"/>
      <c r="H392" s="364"/>
    </row>
    <row r="393" spans="4:8" x14ac:dyDescent="0.2">
      <c r="D393" s="86"/>
      <c r="E393" s="374"/>
      <c r="F393" s="374"/>
      <c r="G393" s="364"/>
      <c r="H393" s="364"/>
    </row>
    <row r="394" spans="4:8" x14ac:dyDescent="0.2">
      <c r="D394" s="86"/>
      <c r="E394" s="374"/>
      <c r="F394" s="374"/>
      <c r="G394" s="364"/>
      <c r="H394" s="364"/>
    </row>
    <row r="395" spans="4:8" x14ac:dyDescent="0.2">
      <c r="D395" s="86"/>
      <c r="E395" s="374"/>
      <c r="F395" s="374"/>
      <c r="G395" s="364"/>
      <c r="H395" s="364"/>
    </row>
    <row r="396" spans="4:8" x14ac:dyDescent="0.2">
      <c r="D396" s="86"/>
      <c r="E396" s="374"/>
      <c r="F396" s="374"/>
      <c r="G396" s="364"/>
      <c r="H396" s="364"/>
    </row>
    <row r="397" spans="4:8" x14ac:dyDescent="0.2">
      <c r="D397" s="86"/>
      <c r="E397" s="374"/>
      <c r="F397" s="374"/>
      <c r="G397" s="364"/>
      <c r="H397" s="364"/>
    </row>
    <row r="398" spans="4:8" x14ac:dyDescent="0.2">
      <c r="D398" s="86"/>
      <c r="E398" s="374"/>
      <c r="F398" s="374"/>
      <c r="G398" s="364"/>
      <c r="H398" s="364"/>
    </row>
    <row r="399" spans="4:8" x14ac:dyDescent="0.2">
      <c r="D399" s="86"/>
      <c r="E399" s="374"/>
      <c r="F399" s="374"/>
      <c r="G399" s="364"/>
      <c r="H399" s="364"/>
    </row>
    <row r="400" spans="4:8" x14ac:dyDescent="0.2">
      <c r="D400" s="86"/>
      <c r="E400" s="374"/>
      <c r="F400" s="374"/>
      <c r="G400" s="364"/>
      <c r="H400" s="364"/>
    </row>
    <row r="401" spans="4:8" x14ac:dyDescent="0.2">
      <c r="D401" s="86"/>
      <c r="E401" s="374"/>
      <c r="F401" s="374"/>
      <c r="G401" s="364"/>
      <c r="H401" s="364"/>
    </row>
    <row r="402" spans="4:8" x14ac:dyDescent="0.2">
      <c r="D402" s="86"/>
      <c r="E402" s="374"/>
      <c r="F402" s="374"/>
      <c r="G402" s="364"/>
      <c r="H402" s="364"/>
    </row>
    <row r="403" spans="4:8" x14ac:dyDescent="0.2">
      <c r="D403" s="86"/>
      <c r="E403" s="374"/>
      <c r="F403" s="374"/>
      <c r="G403" s="364"/>
      <c r="H403" s="364"/>
    </row>
    <row r="404" spans="4:8" x14ac:dyDescent="0.2">
      <c r="D404" s="86"/>
      <c r="E404" s="374"/>
      <c r="F404" s="374"/>
      <c r="G404" s="364"/>
      <c r="H404" s="364"/>
    </row>
    <row r="405" spans="4:8" x14ac:dyDescent="0.2">
      <c r="D405" s="86"/>
      <c r="E405" s="374"/>
      <c r="F405" s="374"/>
      <c r="G405" s="364"/>
      <c r="H405" s="364"/>
    </row>
    <row r="406" spans="4:8" x14ac:dyDescent="0.2">
      <c r="D406" s="86"/>
      <c r="E406" s="374"/>
      <c r="F406" s="374"/>
      <c r="G406" s="364"/>
      <c r="H406" s="364"/>
    </row>
    <row r="407" spans="4:8" x14ac:dyDescent="0.2">
      <c r="D407" s="86"/>
      <c r="E407" s="374"/>
      <c r="F407" s="374"/>
      <c r="G407" s="364"/>
      <c r="H407" s="364"/>
    </row>
    <row r="408" spans="4:8" x14ac:dyDescent="0.2">
      <c r="D408" s="86"/>
      <c r="E408" s="374"/>
      <c r="F408" s="374"/>
      <c r="G408" s="364"/>
      <c r="H408" s="364"/>
    </row>
    <row r="409" spans="4:8" x14ac:dyDescent="0.2">
      <c r="D409" s="86"/>
      <c r="E409" s="374"/>
      <c r="F409" s="374"/>
      <c r="G409" s="364"/>
      <c r="H409" s="364"/>
    </row>
    <row r="410" spans="4:8" x14ac:dyDescent="0.2">
      <c r="D410" s="86"/>
      <c r="E410" s="374"/>
      <c r="F410" s="374"/>
      <c r="G410" s="364"/>
      <c r="H410" s="364"/>
    </row>
    <row r="411" spans="4:8" x14ac:dyDescent="0.2">
      <c r="D411" s="86"/>
      <c r="E411" s="374"/>
      <c r="F411" s="374"/>
      <c r="G411" s="364"/>
      <c r="H411" s="364"/>
    </row>
    <row r="412" spans="4:8" x14ac:dyDescent="0.2">
      <c r="D412" s="86"/>
      <c r="E412" s="374"/>
      <c r="F412" s="374"/>
      <c r="G412" s="364"/>
      <c r="H412" s="364"/>
    </row>
    <row r="413" spans="4:8" x14ac:dyDescent="0.2">
      <c r="D413" s="86"/>
      <c r="E413" s="374"/>
      <c r="F413" s="374"/>
      <c r="G413" s="364"/>
      <c r="H413" s="364"/>
    </row>
    <row r="414" spans="4:8" x14ac:dyDescent="0.2">
      <c r="D414" s="86"/>
      <c r="E414" s="374"/>
      <c r="F414" s="374"/>
      <c r="G414" s="364"/>
      <c r="H414" s="364"/>
    </row>
    <row r="415" spans="4:8" x14ac:dyDescent="0.2">
      <c r="D415" s="86"/>
      <c r="E415" s="374"/>
      <c r="F415" s="374"/>
      <c r="G415" s="364"/>
      <c r="H415" s="364"/>
    </row>
    <row r="416" spans="4:8" x14ac:dyDescent="0.2">
      <c r="D416" s="86"/>
      <c r="E416" s="374"/>
      <c r="F416" s="374"/>
      <c r="G416" s="364"/>
      <c r="H416" s="364"/>
    </row>
    <row r="417" spans="4:8" x14ac:dyDescent="0.2">
      <c r="D417" s="86"/>
      <c r="E417" s="374"/>
      <c r="F417" s="374"/>
      <c r="G417" s="364"/>
      <c r="H417" s="364"/>
    </row>
    <row r="418" spans="4:8" x14ac:dyDescent="0.2">
      <c r="D418" s="86"/>
      <c r="E418" s="374"/>
      <c r="F418" s="374"/>
      <c r="G418" s="364"/>
      <c r="H418" s="364"/>
    </row>
    <row r="419" spans="4:8" x14ac:dyDescent="0.2">
      <c r="D419" s="86"/>
      <c r="E419" s="374"/>
      <c r="F419" s="374"/>
      <c r="G419" s="364"/>
      <c r="H419" s="364"/>
    </row>
    <row r="420" spans="4:8" x14ac:dyDescent="0.2">
      <c r="D420" s="86"/>
      <c r="E420" s="374"/>
      <c r="F420" s="374"/>
      <c r="G420" s="364"/>
      <c r="H420" s="364"/>
    </row>
    <row r="421" spans="4:8" x14ac:dyDescent="0.2">
      <c r="D421" s="86"/>
      <c r="E421" s="374"/>
      <c r="F421" s="374"/>
      <c r="G421" s="364"/>
      <c r="H421" s="364"/>
    </row>
    <row r="422" spans="4:8" x14ac:dyDescent="0.2">
      <c r="D422" s="86"/>
      <c r="E422" s="374"/>
      <c r="F422" s="374"/>
      <c r="G422" s="364"/>
      <c r="H422" s="364"/>
    </row>
    <row r="423" spans="4:8" x14ac:dyDescent="0.2">
      <c r="D423" s="86"/>
      <c r="E423" s="374"/>
      <c r="F423" s="374"/>
      <c r="G423" s="364"/>
      <c r="H423" s="364"/>
    </row>
    <row r="424" spans="4:8" x14ac:dyDescent="0.2">
      <c r="D424" s="86"/>
      <c r="E424" s="374"/>
      <c r="F424" s="374"/>
      <c r="G424" s="364"/>
      <c r="H424" s="364"/>
    </row>
    <row r="425" spans="4:8" x14ac:dyDescent="0.2">
      <c r="D425" s="86"/>
      <c r="E425" s="374"/>
      <c r="F425" s="374"/>
      <c r="G425" s="364"/>
      <c r="H425" s="364"/>
    </row>
    <row r="426" spans="4:8" x14ac:dyDescent="0.2">
      <c r="D426" s="86"/>
      <c r="E426" s="374"/>
      <c r="F426" s="374"/>
      <c r="G426" s="364"/>
      <c r="H426" s="364"/>
    </row>
    <row r="427" spans="4:8" x14ac:dyDescent="0.2">
      <c r="D427" s="86"/>
      <c r="E427" s="374"/>
      <c r="F427" s="374"/>
      <c r="G427" s="364"/>
      <c r="H427" s="364"/>
    </row>
    <row r="428" spans="4:8" x14ac:dyDescent="0.2">
      <c r="D428" s="86"/>
      <c r="E428" s="374"/>
      <c r="F428" s="374"/>
      <c r="G428" s="364"/>
      <c r="H428" s="364"/>
    </row>
    <row r="429" spans="4:8" x14ac:dyDescent="0.2">
      <c r="D429" s="86"/>
      <c r="E429" s="374"/>
      <c r="F429" s="374"/>
      <c r="G429" s="364"/>
      <c r="H429" s="364"/>
    </row>
    <row r="430" spans="4:8" x14ac:dyDescent="0.2">
      <c r="D430" s="86"/>
      <c r="E430" s="374"/>
      <c r="F430" s="374"/>
      <c r="G430" s="364"/>
      <c r="H430" s="364"/>
    </row>
    <row r="431" spans="4:8" x14ac:dyDescent="0.2">
      <c r="D431" s="86"/>
      <c r="E431" s="374"/>
      <c r="F431" s="374"/>
      <c r="G431" s="364"/>
      <c r="H431" s="364"/>
    </row>
    <row r="432" spans="4:8" x14ac:dyDescent="0.2">
      <c r="D432" s="86"/>
      <c r="E432" s="374"/>
      <c r="F432" s="374"/>
      <c r="G432" s="364"/>
      <c r="H432" s="364"/>
    </row>
    <row r="433" spans="4:8" x14ac:dyDescent="0.2">
      <c r="D433" s="86"/>
      <c r="E433" s="374"/>
      <c r="F433" s="374"/>
      <c r="G433" s="364"/>
      <c r="H433" s="364"/>
    </row>
    <row r="434" spans="4:8" x14ac:dyDescent="0.2">
      <c r="D434" s="86"/>
      <c r="E434" s="374"/>
      <c r="F434" s="374"/>
      <c r="G434" s="364"/>
      <c r="H434" s="364"/>
    </row>
    <row r="435" spans="4:8" x14ac:dyDescent="0.2">
      <c r="D435" s="86"/>
      <c r="E435" s="374"/>
      <c r="F435" s="374"/>
      <c r="G435" s="364"/>
      <c r="H435" s="364"/>
    </row>
    <row r="436" spans="4:8" x14ac:dyDescent="0.2">
      <c r="D436" s="86"/>
      <c r="E436" s="374"/>
      <c r="F436" s="374"/>
      <c r="G436" s="364"/>
      <c r="H436" s="364"/>
    </row>
    <row r="437" spans="4:8" x14ac:dyDescent="0.2">
      <c r="D437" s="86"/>
      <c r="E437" s="374"/>
      <c r="F437" s="374"/>
      <c r="G437" s="364"/>
      <c r="H437" s="364"/>
    </row>
    <row r="438" spans="4:8" x14ac:dyDescent="0.2">
      <c r="D438" s="86"/>
      <c r="E438" s="374"/>
      <c r="F438" s="374"/>
      <c r="G438" s="364"/>
      <c r="H438" s="364"/>
    </row>
    <row r="439" spans="4:8" x14ac:dyDescent="0.2">
      <c r="D439" s="86"/>
      <c r="E439" s="374"/>
      <c r="F439" s="374"/>
      <c r="G439" s="364"/>
      <c r="H439" s="364"/>
    </row>
    <row r="440" spans="4:8" x14ac:dyDescent="0.2">
      <c r="D440" s="86"/>
      <c r="E440" s="374"/>
      <c r="F440" s="374"/>
      <c r="G440" s="364"/>
      <c r="H440" s="364"/>
    </row>
    <row r="441" spans="4:8" x14ac:dyDescent="0.2">
      <c r="D441" s="86"/>
      <c r="E441" s="374"/>
      <c r="F441" s="374"/>
      <c r="G441" s="364"/>
      <c r="H441" s="364"/>
    </row>
    <row r="442" spans="4:8" x14ac:dyDescent="0.2">
      <c r="D442" s="86"/>
      <c r="E442" s="374"/>
      <c r="F442" s="374"/>
      <c r="G442" s="364"/>
      <c r="H442" s="364"/>
    </row>
    <row r="443" spans="4:8" x14ac:dyDescent="0.2">
      <c r="D443" s="86"/>
      <c r="E443" s="374"/>
      <c r="F443" s="374"/>
      <c r="G443" s="364"/>
      <c r="H443" s="364"/>
    </row>
    <row r="444" spans="4:8" x14ac:dyDescent="0.2">
      <c r="D444" s="86"/>
      <c r="E444" s="374"/>
      <c r="F444" s="374"/>
      <c r="G444" s="364"/>
      <c r="H444" s="364"/>
    </row>
    <row r="445" spans="4:8" x14ac:dyDescent="0.2">
      <c r="D445" s="86"/>
      <c r="E445" s="374"/>
      <c r="F445" s="374"/>
      <c r="G445" s="364"/>
      <c r="H445" s="364"/>
    </row>
    <row r="446" spans="4:8" x14ac:dyDescent="0.2">
      <c r="D446" s="86"/>
      <c r="E446" s="374"/>
      <c r="F446" s="374"/>
      <c r="G446" s="364"/>
      <c r="H446" s="364"/>
    </row>
    <row r="447" spans="4:8" x14ac:dyDescent="0.2">
      <c r="D447" s="86"/>
      <c r="E447" s="374"/>
      <c r="F447" s="374"/>
      <c r="G447" s="364"/>
      <c r="H447" s="364"/>
    </row>
    <row r="448" spans="4:8" x14ac:dyDescent="0.2">
      <c r="D448" s="86"/>
      <c r="E448" s="374"/>
      <c r="F448" s="374"/>
      <c r="G448" s="364"/>
      <c r="H448" s="364"/>
    </row>
    <row r="449" spans="4:8" x14ac:dyDescent="0.2">
      <c r="D449" s="86"/>
      <c r="E449" s="374"/>
      <c r="F449" s="374"/>
      <c r="G449" s="364"/>
      <c r="H449" s="364"/>
    </row>
    <row r="450" spans="4:8" x14ac:dyDescent="0.2">
      <c r="D450" s="86"/>
      <c r="E450" s="374"/>
      <c r="F450" s="374"/>
      <c r="G450" s="364"/>
      <c r="H450" s="364"/>
    </row>
    <row r="451" spans="4:8" x14ac:dyDescent="0.2">
      <c r="D451" s="86"/>
      <c r="E451" s="374"/>
      <c r="F451" s="374"/>
      <c r="G451" s="364"/>
      <c r="H451" s="364"/>
    </row>
    <row r="452" spans="4:8" x14ac:dyDescent="0.2">
      <c r="D452" s="86"/>
      <c r="E452" s="374"/>
      <c r="F452" s="374"/>
      <c r="G452" s="364"/>
      <c r="H452" s="364"/>
    </row>
    <row r="453" spans="4:8" x14ac:dyDescent="0.2">
      <c r="D453" s="86"/>
      <c r="E453" s="374"/>
      <c r="F453" s="374"/>
      <c r="G453" s="364"/>
      <c r="H453" s="364"/>
    </row>
    <row r="454" spans="4:8" x14ac:dyDescent="0.2">
      <c r="D454" s="86"/>
      <c r="E454" s="374"/>
      <c r="F454" s="374"/>
      <c r="G454" s="364"/>
      <c r="H454" s="364"/>
    </row>
    <row r="455" spans="4:8" x14ac:dyDescent="0.2">
      <c r="D455" s="86"/>
      <c r="E455" s="374"/>
      <c r="F455" s="374"/>
      <c r="G455" s="364"/>
      <c r="H455" s="364"/>
    </row>
    <row r="456" spans="4:8" x14ac:dyDescent="0.2">
      <c r="D456" s="86"/>
      <c r="E456" s="374"/>
      <c r="F456" s="374"/>
      <c r="G456" s="364"/>
      <c r="H456" s="364"/>
    </row>
    <row r="457" spans="4:8" x14ac:dyDescent="0.2">
      <c r="D457" s="86"/>
      <c r="E457" s="374"/>
      <c r="F457" s="374"/>
      <c r="G457" s="364"/>
      <c r="H457" s="364"/>
    </row>
    <row r="458" spans="4:8" x14ac:dyDescent="0.2">
      <c r="D458" s="86"/>
      <c r="E458" s="374"/>
      <c r="F458" s="374"/>
      <c r="G458" s="364"/>
      <c r="H458" s="364"/>
    </row>
    <row r="459" spans="4:8" x14ac:dyDescent="0.2">
      <c r="D459" s="86"/>
      <c r="E459" s="374"/>
      <c r="F459" s="374"/>
      <c r="G459" s="364"/>
      <c r="H459" s="364"/>
    </row>
    <row r="460" spans="4:8" x14ac:dyDescent="0.2">
      <c r="D460" s="86"/>
      <c r="E460" s="374"/>
      <c r="F460" s="374"/>
      <c r="G460" s="364"/>
      <c r="H460" s="364"/>
    </row>
    <row r="461" spans="4:8" x14ac:dyDescent="0.2">
      <c r="D461" s="86"/>
      <c r="E461" s="374"/>
      <c r="F461" s="374"/>
      <c r="G461" s="364"/>
      <c r="H461" s="364"/>
    </row>
    <row r="462" spans="4:8" x14ac:dyDescent="0.2">
      <c r="D462" s="86"/>
      <c r="E462" s="374"/>
      <c r="F462" s="374"/>
      <c r="G462" s="364"/>
      <c r="H462" s="364"/>
    </row>
    <row r="463" spans="4:8" x14ac:dyDescent="0.2">
      <c r="D463" s="86"/>
      <c r="E463" s="374"/>
      <c r="F463" s="374"/>
      <c r="G463" s="364"/>
      <c r="H463" s="364"/>
    </row>
    <row r="464" spans="4:8" x14ac:dyDescent="0.2">
      <c r="D464" s="86"/>
      <c r="E464" s="374"/>
      <c r="F464" s="374"/>
      <c r="G464" s="364"/>
      <c r="H464" s="364"/>
    </row>
    <row r="465" spans="4:8" x14ac:dyDescent="0.2">
      <c r="D465" s="86"/>
      <c r="E465" s="374"/>
      <c r="F465" s="374"/>
      <c r="G465" s="364"/>
      <c r="H465" s="364"/>
    </row>
    <row r="466" spans="4:8" x14ac:dyDescent="0.2">
      <c r="D466" s="86"/>
      <c r="E466" s="374"/>
      <c r="F466" s="374"/>
      <c r="G466" s="364"/>
      <c r="H466" s="364"/>
    </row>
    <row r="467" spans="4:8" x14ac:dyDescent="0.2">
      <c r="D467" s="86"/>
      <c r="E467" s="374"/>
      <c r="F467" s="374"/>
      <c r="G467" s="364"/>
      <c r="H467" s="364"/>
    </row>
    <row r="468" spans="4:8" x14ac:dyDescent="0.2">
      <c r="D468" s="86"/>
      <c r="E468" s="374"/>
      <c r="F468" s="374"/>
      <c r="G468" s="364"/>
      <c r="H468" s="364"/>
    </row>
    <row r="469" spans="4:8" x14ac:dyDescent="0.2">
      <c r="D469" s="86"/>
      <c r="E469" s="374"/>
      <c r="F469" s="374"/>
      <c r="G469" s="364"/>
      <c r="H469" s="364"/>
    </row>
    <row r="470" spans="4:8" x14ac:dyDescent="0.2">
      <c r="D470" s="86"/>
      <c r="E470" s="374"/>
      <c r="F470" s="374"/>
      <c r="G470" s="364"/>
      <c r="H470" s="364"/>
    </row>
    <row r="471" spans="4:8" x14ac:dyDescent="0.2">
      <c r="D471" s="86"/>
      <c r="E471" s="374"/>
      <c r="F471" s="374"/>
      <c r="G471" s="364"/>
      <c r="H471" s="364"/>
    </row>
    <row r="472" spans="4:8" x14ac:dyDescent="0.2">
      <c r="D472" s="86"/>
      <c r="E472" s="374"/>
      <c r="F472" s="374"/>
      <c r="G472" s="364"/>
      <c r="H472" s="364"/>
    </row>
    <row r="473" spans="4:8" x14ac:dyDescent="0.2">
      <c r="D473" s="86"/>
      <c r="E473" s="374"/>
      <c r="F473" s="374"/>
      <c r="G473" s="364"/>
      <c r="H473" s="364"/>
    </row>
    <row r="474" spans="4:8" x14ac:dyDescent="0.2">
      <c r="D474" s="86"/>
      <c r="E474" s="374"/>
      <c r="F474" s="374"/>
      <c r="G474" s="364"/>
      <c r="H474" s="364"/>
    </row>
    <row r="475" spans="4:8" x14ac:dyDescent="0.2">
      <c r="D475" s="86"/>
      <c r="E475" s="374"/>
      <c r="F475" s="374"/>
      <c r="G475" s="364"/>
      <c r="H475" s="364"/>
    </row>
    <row r="476" spans="4:8" x14ac:dyDescent="0.2">
      <c r="D476" s="86"/>
      <c r="E476" s="374"/>
      <c r="F476" s="374"/>
      <c r="G476" s="364"/>
      <c r="H476" s="364"/>
    </row>
    <row r="477" spans="4:8" x14ac:dyDescent="0.2">
      <c r="D477" s="86"/>
      <c r="E477" s="374"/>
      <c r="F477" s="374"/>
      <c r="G477" s="364"/>
      <c r="H477" s="364"/>
    </row>
    <row r="478" spans="4:8" x14ac:dyDescent="0.2">
      <c r="D478" s="86"/>
      <c r="E478" s="374"/>
      <c r="F478" s="374"/>
      <c r="G478" s="364"/>
      <c r="H478" s="364"/>
    </row>
    <row r="479" spans="4:8" x14ac:dyDescent="0.2">
      <c r="D479" s="86"/>
      <c r="E479" s="374"/>
      <c r="F479" s="374"/>
      <c r="G479" s="364"/>
      <c r="H479" s="364"/>
    </row>
    <row r="480" spans="4:8" x14ac:dyDescent="0.2">
      <c r="D480" s="86"/>
      <c r="E480" s="374"/>
      <c r="F480" s="374"/>
      <c r="G480" s="364"/>
      <c r="H480" s="364"/>
    </row>
    <row r="481" spans="4:8" x14ac:dyDescent="0.2">
      <c r="D481" s="86"/>
      <c r="E481" s="374"/>
      <c r="F481" s="374"/>
      <c r="G481" s="364"/>
      <c r="H481" s="364"/>
    </row>
    <row r="482" spans="4:8" x14ac:dyDescent="0.2">
      <c r="D482" s="86"/>
      <c r="E482" s="374"/>
      <c r="F482" s="374"/>
      <c r="G482" s="364"/>
      <c r="H482" s="364"/>
    </row>
    <row r="483" spans="4:8" x14ac:dyDescent="0.2">
      <c r="D483" s="86"/>
      <c r="E483" s="374"/>
      <c r="F483" s="374"/>
      <c r="G483" s="364"/>
      <c r="H483" s="364"/>
    </row>
    <row r="484" spans="4:8" x14ac:dyDescent="0.2">
      <c r="D484" s="86"/>
      <c r="E484" s="374"/>
      <c r="F484" s="374"/>
      <c r="G484" s="364"/>
      <c r="H484" s="364"/>
    </row>
    <row r="485" spans="4:8" x14ac:dyDescent="0.2">
      <c r="D485" s="86"/>
      <c r="E485" s="374"/>
      <c r="F485" s="374"/>
      <c r="G485" s="364"/>
      <c r="H485" s="364"/>
    </row>
    <row r="486" spans="4:8" x14ac:dyDescent="0.2">
      <c r="D486" s="86"/>
      <c r="E486" s="374"/>
      <c r="F486" s="374"/>
      <c r="G486" s="364"/>
      <c r="H486" s="364"/>
    </row>
    <row r="487" spans="4:8" x14ac:dyDescent="0.2">
      <c r="D487" s="86"/>
      <c r="E487" s="374"/>
      <c r="F487" s="374"/>
      <c r="G487" s="364"/>
      <c r="H487" s="364"/>
    </row>
    <row r="488" spans="4:8" x14ac:dyDescent="0.2">
      <c r="D488" s="86"/>
      <c r="E488" s="374"/>
      <c r="F488" s="374"/>
      <c r="G488" s="364"/>
      <c r="H488" s="364"/>
    </row>
    <row r="489" spans="4:8" x14ac:dyDescent="0.2">
      <c r="D489" s="86"/>
      <c r="E489" s="374"/>
      <c r="F489" s="374"/>
      <c r="G489" s="364"/>
      <c r="H489" s="364"/>
    </row>
    <row r="490" spans="4:8" x14ac:dyDescent="0.2">
      <c r="D490" s="86"/>
      <c r="E490" s="374"/>
      <c r="F490" s="374"/>
      <c r="G490" s="364"/>
      <c r="H490" s="364"/>
    </row>
    <row r="491" spans="4:8" x14ac:dyDescent="0.2">
      <c r="D491" s="86"/>
      <c r="E491" s="374"/>
      <c r="F491" s="374"/>
      <c r="G491" s="364"/>
      <c r="H491" s="364"/>
    </row>
    <row r="492" spans="4:8" x14ac:dyDescent="0.2">
      <c r="D492" s="86"/>
      <c r="E492" s="374"/>
      <c r="F492" s="374"/>
      <c r="G492" s="364"/>
      <c r="H492" s="364"/>
    </row>
    <row r="493" spans="4:8" x14ac:dyDescent="0.2">
      <c r="D493" s="86"/>
      <c r="E493" s="374"/>
      <c r="F493" s="374"/>
      <c r="G493" s="364"/>
      <c r="H493" s="364"/>
    </row>
    <row r="494" spans="4:8" x14ac:dyDescent="0.2">
      <c r="D494" s="86"/>
      <c r="E494" s="374"/>
      <c r="F494" s="374"/>
      <c r="G494" s="364"/>
      <c r="H494" s="364"/>
    </row>
    <row r="495" spans="4:8" x14ac:dyDescent="0.2">
      <c r="D495" s="86"/>
      <c r="E495" s="374"/>
      <c r="F495" s="374"/>
      <c r="G495" s="364"/>
      <c r="H495" s="364"/>
    </row>
    <row r="496" spans="4:8" x14ac:dyDescent="0.2">
      <c r="D496" s="86"/>
      <c r="E496" s="374"/>
      <c r="F496" s="374"/>
      <c r="G496" s="364"/>
      <c r="H496" s="364"/>
    </row>
    <row r="497" spans="4:8" x14ac:dyDescent="0.2">
      <c r="D497" s="86"/>
      <c r="E497" s="374"/>
      <c r="F497" s="374"/>
      <c r="G497" s="364"/>
      <c r="H497" s="364"/>
    </row>
    <row r="498" spans="4:8" x14ac:dyDescent="0.2">
      <c r="D498" s="86"/>
      <c r="E498" s="374"/>
      <c r="F498" s="374"/>
      <c r="G498" s="364"/>
      <c r="H498" s="364"/>
    </row>
    <row r="499" spans="4:8" x14ac:dyDescent="0.2">
      <c r="D499" s="86"/>
      <c r="E499" s="374"/>
      <c r="F499" s="374"/>
      <c r="G499" s="364"/>
      <c r="H499" s="364"/>
    </row>
    <row r="500" spans="4:8" x14ac:dyDescent="0.2">
      <c r="D500" s="86"/>
      <c r="E500" s="374"/>
      <c r="F500" s="374"/>
      <c r="G500" s="364"/>
      <c r="H500" s="364"/>
    </row>
    <row r="501" spans="4:8" x14ac:dyDescent="0.2">
      <c r="D501" s="86"/>
      <c r="E501" s="374"/>
      <c r="F501" s="374"/>
      <c r="G501" s="364"/>
      <c r="H501" s="364"/>
    </row>
    <row r="502" spans="4:8" x14ac:dyDescent="0.2">
      <c r="D502" s="86"/>
      <c r="E502" s="374"/>
      <c r="F502" s="374"/>
      <c r="G502" s="364"/>
      <c r="H502" s="364"/>
    </row>
    <row r="503" spans="4:8" x14ac:dyDescent="0.2">
      <c r="D503" s="86"/>
      <c r="E503" s="374"/>
      <c r="F503" s="374"/>
      <c r="G503" s="364"/>
      <c r="H503" s="364"/>
    </row>
    <row r="504" spans="4:8" x14ac:dyDescent="0.2">
      <c r="D504" s="86"/>
      <c r="E504" s="374"/>
      <c r="F504" s="374"/>
      <c r="G504" s="364"/>
      <c r="H504" s="364"/>
    </row>
    <row r="505" spans="4:8" x14ac:dyDescent="0.2">
      <c r="D505" s="86"/>
      <c r="E505" s="374"/>
      <c r="F505" s="374"/>
      <c r="G505" s="364"/>
      <c r="H505" s="364"/>
    </row>
    <row r="506" spans="4:8" x14ac:dyDescent="0.2">
      <c r="D506" s="86"/>
      <c r="E506" s="374"/>
      <c r="F506" s="374"/>
      <c r="G506" s="364"/>
      <c r="H506" s="364"/>
    </row>
    <row r="507" spans="4:8" x14ac:dyDescent="0.2">
      <c r="D507" s="86"/>
      <c r="E507" s="374"/>
      <c r="F507" s="374"/>
      <c r="G507" s="364"/>
      <c r="H507" s="364"/>
    </row>
    <row r="508" spans="4:8" x14ac:dyDescent="0.2">
      <c r="D508" s="86"/>
      <c r="E508" s="374"/>
      <c r="F508" s="374"/>
      <c r="G508" s="364"/>
      <c r="H508" s="364"/>
    </row>
    <row r="509" spans="4:8" x14ac:dyDescent="0.2">
      <c r="D509" s="86"/>
      <c r="E509" s="374"/>
      <c r="F509" s="374"/>
      <c r="G509" s="364"/>
      <c r="H509" s="364"/>
    </row>
    <row r="510" spans="4:8" x14ac:dyDescent="0.2">
      <c r="D510" s="86"/>
      <c r="E510" s="374"/>
      <c r="F510" s="374"/>
      <c r="G510" s="364"/>
      <c r="H510" s="364"/>
    </row>
    <row r="511" spans="4:8" x14ac:dyDescent="0.2">
      <c r="D511" s="86"/>
      <c r="E511" s="374"/>
      <c r="F511" s="374"/>
      <c r="G511" s="364"/>
      <c r="H511" s="364"/>
    </row>
    <row r="512" spans="4:8" x14ac:dyDescent="0.2">
      <c r="D512" s="86"/>
      <c r="E512" s="374"/>
      <c r="F512" s="374"/>
      <c r="G512" s="364"/>
      <c r="H512" s="364"/>
    </row>
    <row r="513" spans="4:8" x14ac:dyDescent="0.2">
      <c r="D513" s="86"/>
      <c r="E513" s="374"/>
      <c r="F513" s="374"/>
      <c r="G513" s="364"/>
      <c r="H513" s="364"/>
    </row>
    <row r="514" spans="4:8" x14ac:dyDescent="0.2">
      <c r="D514" s="86"/>
      <c r="E514" s="374"/>
      <c r="F514" s="374"/>
      <c r="G514" s="364"/>
      <c r="H514" s="364"/>
    </row>
    <row r="515" spans="4:8" x14ac:dyDescent="0.2">
      <c r="D515" s="86"/>
      <c r="E515" s="374"/>
      <c r="F515" s="374"/>
      <c r="G515" s="364"/>
      <c r="H515" s="364"/>
    </row>
    <row r="516" spans="4:8" x14ac:dyDescent="0.2">
      <c r="D516" s="86"/>
      <c r="E516" s="374"/>
      <c r="F516" s="374"/>
      <c r="G516" s="364"/>
      <c r="H516" s="364"/>
    </row>
    <row r="517" spans="4:8" x14ac:dyDescent="0.2">
      <c r="D517" s="86"/>
      <c r="E517" s="374"/>
      <c r="F517" s="374"/>
      <c r="G517" s="364"/>
      <c r="H517" s="364"/>
    </row>
    <row r="518" spans="4:8" x14ac:dyDescent="0.2">
      <c r="D518" s="86"/>
      <c r="E518" s="374"/>
      <c r="F518" s="374"/>
      <c r="G518" s="364"/>
      <c r="H518" s="364"/>
    </row>
    <row r="519" spans="4:8" x14ac:dyDescent="0.2">
      <c r="D519" s="86"/>
      <c r="E519" s="374"/>
      <c r="F519" s="374"/>
      <c r="G519" s="364"/>
      <c r="H519" s="364"/>
    </row>
    <row r="520" spans="4:8" x14ac:dyDescent="0.2">
      <c r="D520" s="86"/>
      <c r="E520" s="374"/>
      <c r="F520" s="374"/>
      <c r="G520" s="364"/>
      <c r="H520" s="364"/>
    </row>
    <row r="521" spans="4:8" x14ac:dyDescent="0.2">
      <c r="D521" s="86"/>
      <c r="E521" s="374"/>
      <c r="F521" s="374"/>
      <c r="G521" s="364"/>
      <c r="H521" s="364"/>
    </row>
    <row r="522" spans="4:8" x14ac:dyDescent="0.2">
      <c r="D522" s="86"/>
      <c r="E522" s="374"/>
      <c r="F522" s="374"/>
      <c r="G522" s="364"/>
      <c r="H522" s="364"/>
    </row>
    <row r="523" spans="4:8" x14ac:dyDescent="0.2">
      <c r="D523" s="86"/>
      <c r="E523" s="374"/>
      <c r="F523" s="374"/>
      <c r="G523" s="364"/>
      <c r="H523" s="364"/>
    </row>
    <row r="524" spans="4:8" x14ac:dyDescent="0.2">
      <c r="D524" s="86"/>
      <c r="E524" s="374"/>
      <c r="F524" s="374"/>
      <c r="G524" s="364"/>
      <c r="H524" s="364"/>
    </row>
    <row r="525" spans="4:8" x14ac:dyDescent="0.2">
      <c r="D525" s="86"/>
      <c r="E525" s="374"/>
      <c r="F525" s="374"/>
      <c r="G525" s="364"/>
      <c r="H525" s="364"/>
    </row>
    <row r="526" spans="4:8" x14ac:dyDescent="0.2">
      <c r="D526" s="86"/>
      <c r="E526" s="374"/>
      <c r="F526" s="374"/>
      <c r="G526" s="364"/>
      <c r="H526" s="364"/>
    </row>
    <row r="527" spans="4:8" x14ac:dyDescent="0.2">
      <c r="D527" s="86"/>
      <c r="E527" s="374"/>
      <c r="F527" s="374"/>
      <c r="G527" s="364"/>
      <c r="H527" s="364"/>
    </row>
    <row r="528" spans="4:8" x14ac:dyDescent="0.2">
      <c r="D528" s="86"/>
      <c r="E528" s="374"/>
      <c r="F528" s="374"/>
      <c r="G528" s="364"/>
      <c r="H528" s="364"/>
    </row>
    <row r="529" spans="4:8" x14ac:dyDescent="0.2">
      <c r="D529" s="86"/>
      <c r="E529" s="374"/>
      <c r="F529" s="374"/>
      <c r="G529" s="364"/>
      <c r="H529" s="364"/>
    </row>
    <row r="530" spans="4:8" x14ac:dyDescent="0.2">
      <c r="D530" s="86"/>
      <c r="E530" s="374"/>
      <c r="F530" s="374"/>
      <c r="G530" s="364"/>
      <c r="H530" s="364"/>
    </row>
    <row r="531" spans="4:8" x14ac:dyDescent="0.2">
      <c r="D531" s="86"/>
      <c r="E531" s="374"/>
      <c r="F531" s="374"/>
      <c r="G531" s="364"/>
      <c r="H531" s="364"/>
    </row>
    <row r="532" spans="4:8" x14ac:dyDescent="0.2">
      <c r="D532" s="86"/>
      <c r="E532" s="374"/>
      <c r="F532" s="374"/>
      <c r="G532" s="364"/>
      <c r="H532" s="364"/>
    </row>
    <row r="533" spans="4:8" x14ac:dyDescent="0.2">
      <c r="D533" s="86"/>
      <c r="E533" s="374"/>
      <c r="F533" s="374"/>
      <c r="G533" s="364"/>
      <c r="H533" s="364"/>
    </row>
    <row r="534" spans="4:8" x14ac:dyDescent="0.2">
      <c r="D534" s="86"/>
      <c r="E534" s="374"/>
      <c r="F534" s="374"/>
      <c r="G534" s="364"/>
      <c r="H534" s="364"/>
    </row>
    <row r="535" spans="4:8" x14ac:dyDescent="0.2">
      <c r="D535" s="86"/>
      <c r="E535" s="374"/>
      <c r="F535" s="374"/>
      <c r="G535" s="364"/>
      <c r="H535" s="364"/>
    </row>
    <row r="536" spans="4:8" x14ac:dyDescent="0.2">
      <c r="D536" s="86"/>
      <c r="E536" s="374"/>
      <c r="F536" s="374"/>
      <c r="G536" s="364"/>
      <c r="H536" s="364"/>
    </row>
    <row r="537" spans="4:8" x14ac:dyDescent="0.2">
      <c r="D537" s="86"/>
      <c r="E537" s="374"/>
      <c r="F537" s="374"/>
      <c r="G537" s="364"/>
      <c r="H537" s="364"/>
    </row>
    <row r="538" spans="4:8" x14ac:dyDescent="0.2">
      <c r="D538" s="86"/>
      <c r="E538" s="374"/>
      <c r="F538" s="374"/>
      <c r="G538" s="364"/>
      <c r="H538" s="364"/>
    </row>
    <row r="539" spans="4:8" x14ac:dyDescent="0.2">
      <c r="D539" s="86"/>
      <c r="E539" s="374"/>
      <c r="F539" s="374"/>
      <c r="G539" s="364"/>
      <c r="H539" s="364"/>
    </row>
    <row r="540" spans="4:8" x14ac:dyDescent="0.2">
      <c r="D540" s="86"/>
      <c r="E540" s="374"/>
      <c r="F540" s="374"/>
      <c r="G540" s="364"/>
      <c r="H540" s="364"/>
    </row>
    <row r="541" spans="4:8" x14ac:dyDescent="0.2">
      <c r="D541" s="86"/>
      <c r="E541" s="374"/>
      <c r="F541" s="374"/>
      <c r="G541" s="364"/>
      <c r="H541" s="364"/>
    </row>
    <row r="542" spans="4:8" x14ac:dyDescent="0.2">
      <c r="D542" s="86"/>
      <c r="E542" s="374"/>
      <c r="F542" s="374"/>
      <c r="G542" s="364"/>
      <c r="H542" s="364"/>
    </row>
    <row r="543" spans="4:8" x14ac:dyDescent="0.2">
      <c r="D543" s="86"/>
      <c r="E543" s="374"/>
      <c r="F543" s="374"/>
      <c r="G543" s="364"/>
      <c r="H543" s="364"/>
    </row>
    <row r="544" spans="4:8" x14ac:dyDescent="0.2">
      <c r="D544" s="86"/>
      <c r="E544" s="374"/>
      <c r="F544" s="374"/>
      <c r="G544" s="364"/>
      <c r="H544" s="364"/>
    </row>
    <row r="545" spans="4:8" x14ac:dyDescent="0.2">
      <c r="D545" s="86"/>
      <c r="E545" s="374"/>
      <c r="F545" s="374"/>
      <c r="G545" s="364"/>
      <c r="H545" s="364"/>
    </row>
    <row r="546" spans="4:8" x14ac:dyDescent="0.2">
      <c r="D546" s="86"/>
      <c r="E546" s="374"/>
      <c r="F546" s="374"/>
      <c r="G546" s="364"/>
      <c r="H546" s="364"/>
    </row>
    <row r="547" spans="4:8" x14ac:dyDescent="0.2">
      <c r="D547" s="86"/>
      <c r="E547" s="374"/>
      <c r="F547" s="374"/>
      <c r="G547" s="364"/>
      <c r="H547" s="364"/>
    </row>
    <row r="548" spans="4:8" x14ac:dyDescent="0.2">
      <c r="D548" s="86"/>
      <c r="E548" s="374"/>
      <c r="F548" s="374"/>
      <c r="G548" s="364"/>
      <c r="H548" s="364"/>
    </row>
    <row r="549" spans="4:8" x14ac:dyDescent="0.2">
      <c r="D549" s="86"/>
      <c r="E549" s="374"/>
      <c r="F549" s="374"/>
      <c r="G549" s="364"/>
      <c r="H549" s="364"/>
    </row>
    <row r="550" spans="4:8" x14ac:dyDescent="0.2">
      <c r="D550" s="86"/>
      <c r="E550" s="374"/>
      <c r="F550" s="374"/>
      <c r="G550" s="364"/>
      <c r="H550" s="364"/>
    </row>
    <row r="551" spans="4:8" x14ac:dyDescent="0.2">
      <c r="D551" s="86"/>
      <c r="E551" s="374"/>
      <c r="F551" s="374"/>
      <c r="G551" s="364"/>
      <c r="H551" s="364"/>
    </row>
    <row r="552" spans="4:8" x14ac:dyDescent="0.2">
      <c r="D552" s="86"/>
      <c r="E552" s="374"/>
      <c r="F552" s="374"/>
      <c r="G552" s="364"/>
      <c r="H552" s="364"/>
    </row>
    <row r="553" spans="4:8" x14ac:dyDescent="0.2">
      <c r="D553" s="86"/>
      <c r="E553" s="374"/>
      <c r="F553" s="374"/>
      <c r="G553" s="364"/>
      <c r="H553" s="364"/>
    </row>
    <row r="554" spans="4:8" x14ac:dyDescent="0.2">
      <c r="D554" s="86"/>
      <c r="E554" s="374"/>
      <c r="F554" s="374"/>
      <c r="G554" s="364"/>
      <c r="H554" s="364"/>
    </row>
    <row r="555" spans="4:8" x14ac:dyDescent="0.2">
      <c r="D555" s="86"/>
      <c r="E555" s="374"/>
      <c r="F555" s="374"/>
      <c r="G555" s="364"/>
      <c r="H555" s="364"/>
    </row>
    <row r="556" spans="4:8" x14ac:dyDescent="0.2">
      <c r="D556" s="86"/>
      <c r="E556" s="374"/>
      <c r="F556" s="374"/>
      <c r="G556" s="364"/>
      <c r="H556" s="364"/>
    </row>
    <row r="557" spans="4:8" x14ac:dyDescent="0.2">
      <c r="D557" s="86"/>
      <c r="E557" s="374"/>
      <c r="F557" s="374"/>
      <c r="G557" s="364"/>
      <c r="H557" s="364"/>
    </row>
    <row r="558" spans="4:8" x14ac:dyDescent="0.2">
      <c r="D558" s="86"/>
      <c r="E558" s="374"/>
      <c r="F558" s="374"/>
      <c r="G558" s="364"/>
      <c r="H558" s="364"/>
    </row>
    <row r="559" spans="4:8" x14ac:dyDescent="0.2">
      <c r="D559" s="86"/>
      <c r="E559" s="374"/>
      <c r="F559" s="374"/>
      <c r="G559" s="364"/>
      <c r="H559" s="364"/>
    </row>
    <row r="560" spans="4:8" x14ac:dyDescent="0.2">
      <c r="D560" s="86"/>
      <c r="E560" s="374"/>
      <c r="F560" s="374"/>
      <c r="G560" s="364"/>
      <c r="H560" s="364"/>
    </row>
    <row r="561" spans="4:8" x14ac:dyDescent="0.2">
      <c r="D561" s="86"/>
      <c r="E561" s="374"/>
      <c r="F561" s="374"/>
      <c r="G561" s="364"/>
      <c r="H561" s="364"/>
    </row>
    <row r="562" spans="4:8" x14ac:dyDescent="0.2">
      <c r="D562" s="86"/>
      <c r="E562" s="374"/>
      <c r="F562" s="374"/>
      <c r="G562" s="364"/>
      <c r="H562" s="364"/>
    </row>
    <row r="563" spans="4:8" x14ac:dyDescent="0.2">
      <c r="D563" s="86"/>
      <c r="E563" s="374"/>
      <c r="F563" s="374"/>
      <c r="G563" s="364"/>
      <c r="H563" s="364"/>
    </row>
    <row r="564" spans="4:8" x14ac:dyDescent="0.2">
      <c r="D564" s="86"/>
      <c r="E564" s="374"/>
      <c r="F564" s="374"/>
      <c r="G564" s="364"/>
      <c r="H564" s="364"/>
    </row>
    <row r="565" spans="4:8" x14ac:dyDescent="0.2">
      <c r="D565" s="86"/>
      <c r="E565" s="374"/>
      <c r="F565" s="374"/>
      <c r="G565" s="364"/>
      <c r="H565" s="364"/>
    </row>
    <row r="566" spans="4:8" x14ac:dyDescent="0.2">
      <c r="D566" s="86"/>
      <c r="E566" s="374"/>
      <c r="F566" s="374"/>
      <c r="G566" s="364"/>
      <c r="H566" s="364"/>
    </row>
    <row r="567" spans="4:8" x14ac:dyDescent="0.2">
      <c r="D567" s="86"/>
      <c r="E567" s="374"/>
      <c r="F567" s="374"/>
      <c r="G567" s="364"/>
      <c r="H567" s="364"/>
    </row>
    <row r="568" spans="4:8" x14ac:dyDescent="0.2">
      <c r="D568" s="86"/>
      <c r="E568" s="374"/>
      <c r="F568" s="374"/>
      <c r="G568" s="364"/>
      <c r="H568" s="364"/>
    </row>
    <row r="569" spans="4:8" x14ac:dyDescent="0.2">
      <c r="D569" s="86"/>
      <c r="E569" s="374"/>
      <c r="F569" s="374"/>
      <c r="G569" s="364"/>
      <c r="H569" s="364"/>
    </row>
    <row r="570" spans="4:8" x14ac:dyDescent="0.2">
      <c r="D570" s="86"/>
      <c r="E570" s="374"/>
      <c r="F570" s="374"/>
      <c r="G570" s="364"/>
      <c r="H570" s="364"/>
    </row>
  </sheetData>
  <mergeCells count="9">
    <mergeCell ref="I11:I12"/>
    <mergeCell ref="J13:J70"/>
    <mergeCell ref="A244:C244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rowBreaks count="2" manualBreakCount="2">
    <brk id="92" max="8" man="1"/>
    <brk id="170" max="8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6"/>
  <sheetViews>
    <sheetView showGridLines="0" view="pageBreakPreview" topLeftCell="A100" zoomScale="80" zoomScaleNormal="90" zoomScaleSheetLayoutView="80" workbookViewId="0">
      <selection activeCell="A120" sqref="A120:XFD120"/>
    </sheetView>
  </sheetViews>
  <sheetFormatPr baseColWidth="10" defaultRowHeight="12.75" x14ac:dyDescent="0.2"/>
  <cols>
    <col min="1" max="1" width="6.140625" style="337" bestFit="1" customWidth="1"/>
    <col min="2" max="2" width="6.28515625" style="337" bestFit="1" customWidth="1"/>
    <col min="3" max="3" width="37.7109375" style="359" customWidth="1"/>
    <col min="4" max="4" width="21.140625" style="3" bestFit="1" customWidth="1"/>
    <col min="5" max="5" width="16.140625" style="471" customWidth="1"/>
    <col min="6" max="6" width="15.5703125" style="472" customWidth="1"/>
    <col min="7" max="7" width="23" style="478" customWidth="1"/>
    <col min="8" max="8" width="17.7109375" style="368" customWidth="1"/>
    <col min="9" max="9" width="44" style="357" customWidth="1"/>
    <col min="10" max="10" width="27.42578125" style="338" customWidth="1"/>
    <col min="11" max="11" width="12.42578125" style="338" bestFit="1" customWidth="1"/>
    <col min="12" max="12" width="14.140625" style="338" bestFit="1" customWidth="1"/>
    <col min="13" max="248" width="11.5703125" style="338"/>
    <col min="249" max="249" width="9.7109375" style="338" customWidth="1"/>
    <col min="250" max="250" width="6" style="338" customWidth="1"/>
    <col min="251" max="251" width="60.5703125" style="338" customWidth="1"/>
    <col min="252" max="252" width="15.5703125" style="338" customWidth="1"/>
    <col min="253" max="264" width="13.28515625" style="338" customWidth="1"/>
    <col min="265" max="504" width="11.5703125" style="338"/>
    <col min="505" max="505" width="9.7109375" style="338" customWidth="1"/>
    <col min="506" max="506" width="6" style="338" customWidth="1"/>
    <col min="507" max="507" width="60.5703125" style="338" customWidth="1"/>
    <col min="508" max="508" width="15.5703125" style="338" customWidth="1"/>
    <col min="509" max="520" width="13.28515625" style="338" customWidth="1"/>
    <col min="521" max="760" width="11.5703125" style="338"/>
    <col min="761" max="761" width="9.7109375" style="338" customWidth="1"/>
    <col min="762" max="762" width="6" style="338" customWidth="1"/>
    <col min="763" max="763" width="60.5703125" style="338" customWidth="1"/>
    <col min="764" max="764" width="15.5703125" style="338" customWidth="1"/>
    <col min="765" max="776" width="13.28515625" style="338" customWidth="1"/>
    <col min="777" max="1016" width="11.5703125" style="338"/>
    <col min="1017" max="1017" width="9.7109375" style="338" customWidth="1"/>
    <col min="1018" max="1018" width="6" style="338" customWidth="1"/>
    <col min="1019" max="1019" width="60.5703125" style="338" customWidth="1"/>
    <col min="1020" max="1020" width="15.5703125" style="338" customWidth="1"/>
    <col min="1021" max="1032" width="13.28515625" style="338" customWidth="1"/>
    <col min="1033" max="1272" width="11.5703125" style="338"/>
    <col min="1273" max="1273" width="9.7109375" style="338" customWidth="1"/>
    <col min="1274" max="1274" width="6" style="338" customWidth="1"/>
    <col min="1275" max="1275" width="60.5703125" style="338" customWidth="1"/>
    <col min="1276" max="1276" width="15.5703125" style="338" customWidth="1"/>
    <col min="1277" max="1288" width="13.28515625" style="338" customWidth="1"/>
    <col min="1289" max="1528" width="11.5703125" style="338"/>
    <col min="1529" max="1529" width="9.7109375" style="338" customWidth="1"/>
    <col min="1530" max="1530" width="6" style="338" customWidth="1"/>
    <col min="1531" max="1531" width="60.5703125" style="338" customWidth="1"/>
    <col min="1532" max="1532" width="15.5703125" style="338" customWidth="1"/>
    <col min="1533" max="1544" width="13.28515625" style="338" customWidth="1"/>
    <col min="1545" max="1784" width="11.5703125" style="338"/>
    <col min="1785" max="1785" width="9.7109375" style="338" customWidth="1"/>
    <col min="1786" max="1786" width="6" style="338" customWidth="1"/>
    <col min="1787" max="1787" width="60.5703125" style="338" customWidth="1"/>
    <col min="1788" max="1788" width="15.5703125" style="338" customWidth="1"/>
    <col min="1789" max="1800" width="13.28515625" style="338" customWidth="1"/>
    <col min="1801" max="2040" width="11.5703125" style="338"/>
    <col min="2041" max="2041" width="9.7109375" style="338" customWidth="1"/>
    <col min="2042" max="2042" width="6" style="338" customWidth="1"/>
    <col min="2043" max="2043" width="60.5703125" style="338" customWidth="1"/>
    <col min="2044" max="2044" width="15.5703125" style="338" customWidth="1"/>
    <col min="2045" max="2056" width="13.28515625" style="338" customWidth="1"/>
    <col min="2057" max="2296" width="11.5703125" style="338"/>
    <col min="2297" max="2297" width="9.7109375" style="338" customWidth="1"/>
    <col min="2298" max="2298" width="6" style="338" customWidth="1"/>
    <col min="2299" max="2299" width="60.5703125" style="338" customWidth="1"/>
    <col min="2300" max="2300" width="15.5703125" style="338" customWidth="1"/>
    <col min="2301" max="2312" width="13.28515625" style="338" customWidth="1"/>
    <col min="2313" max="2552" width="11.5703125" style="338"/>
    <col min="2553" max="2553" width="9.7109375" style="338" customWidth="1"/>
    <col min="2554" max="2554" width="6" style="338" customWidth="1"/>
    <col min="2555" max="2555" width="60.5703125" style="338" customWidth="1"/>
    <col min="2556" max="2556" width="15.5703125" style="338" customWidth="1"/>
    <col min="2557" max="2568" width="13.28515625" style="338" customWidth="1"/>
    <col min="2569" max="2808" width="11.5703125" style="338"/>
    <col min="2809" max="2809" width="9.7109375" style="338" customWidth="1"/>
    <col min="2810" max="2810" width="6" style="338" customWidth="1"/>
    <col min="2811" max="2811" width="60.5703125" style="338" customWidth="1"/>
    <col min="2812" max="2812" width="15.5703125" style="338" customWidth="1"/>
    <col min="2813" max="2824" width="13.28515625" style="338" customWidth="1"/>
    <col min="2825" max="3064" width="11.5703125" style="338"/>
    <col min="3065" max="3065" width="9.7109375" style="338" customWidth="1"/>
    <col min="3066" max="3066" width="6" style="338" customWidth="1"/>
    <col min="3067" max="3067" width="60.5703125" style="338" customWidth="1"/>
    <col min="3068" max="3068" width="15.5703125" style="338" customWidth="1"/>
    <col min="3069" max="3080" width="13.28515625" style="338" customWidth="1"/>
    <col min="3081" max="3320" width="11.5703125" style="338"/>
    <col min="3321" max="3321" width="9.7109375" style="338" customWidth="1"/>
    <col min="3322" max="3322" width="6" style="338" customWidth="1"/>
    <col min="3323" max="3323" width="60.5703125" style="338" customWidth="1"/>
    <col min="3324" max="3324" width="15.5703125" style="338" customWidth="1"/>
    <col min="3325" max="3336" width="13.28515625" style="338" customWidth="1"/>
    <col min="3337" max="3576" width="11.5703125" style="338"/>
    <col min="3577" max="3577" width="9.7109375" style="338" customWidth="1"/>
    <col min="3578" max="3578" width="6" style="338" customWidth="1"/>
    <col min="3579" max="3579" width="60.5703125" style="338" customWidth="1"/>
    <col min="3580" max="3580" width="15.5703125" style="338" customWidth="1"/>
    <col min="3581" max="3592" width="13.28515625" style="338" customWidth="1"/>
    <col min="3593" max="3832" width="11.5703125" style="338"/>
    <col min="3833" max="3833" width="9.7109375" style="338" customWidth="1"/>
    <col min="3834" max="3834" width="6" style="338" customWidth="1"/>
    <col min="3835" max="3835" width="60.5703125" style="338" customWidth="1"/>
    <col min="3836" max="3836" width="15.5703125" style="338" customWidth="1"/>
    <col min="3837" max="3848" width="13.28515625" style="338" customWidth="1"/>
    <col min="3849" max="4088" width="11.5703125" style="338"/>
    <col min="4089" max="4089" width="9.7109375" style="338" customWidth="1"/>
    <col min="4090" max="4090" width="6" style="338" customWidth="1"/>
    <col min="4091" max="4091" width="60.5703125" style="338" customWidth="1"/>
    <col min="4092" max="4092" width="15.5703125" style="338" customWidth="1"/>
    <col min="4093" max="4104" width="13.28515625" style="338" customWidth="1"/>
    <col min="4105" max="4344" width="11.5703125" style="338"/>
    <col min="4345" max="4345" width="9.7109375" style="338" customWidth="1"/>
    <col min="4346" max="4346" width="6" style="338" customWidth="1"/>
    <col min="4347" max="4347" width="60.5703125" style="338" customWidth="1"/>
    <col min="4348" max="4348" width="15.5703125" style="338" customWidth="1"/>
    <col min="4349" max="4360" width="13.28515625" style="338" customWidth="1"/>
    <col min="4361" max="4600" width="11.5703125" style="338"/>
    <col min="4601" max="4601" width="9.7109375" style="338" customWidth="1"/>
    <col min="4602" max="4602" width="6" style="338" customWidth="1"/>
    <col min="4603" max="4603" width="60.5703125" style="338" customWidth="1"/>
    <col min="4604" max="4604" width="15.5703125" style="338" customWidth="1"/>
    <col min="4605" max="4616" width="13.28515625" style="338" customWidth="1"/>
    <col min="4617" max="4856" width="11.5703125" style="338"/>
    <col min="4857" max="4857" width="9.7109375" style="338" customWidth="1"/>
    <col min="4858" max="4858" width="6" style="338" customWidth="1"/>
    <col min="4859" max="4859" width="60.5703125" style="338" customWidth="1"/>
    <col min="4860" max="4860" width="15.5703125" style="338" customWidth="1"/>
    <col min="4861" max="4872" width="13.28515625" style="338" customWidth="1"/>
    <col min="4873" max="5112" width="11.5703125" style="338"/>
    <col min="5113" max="5113" width="9.7109375" style="338" customWidth="1"/>
    <col min="5114" max="5114" width="6" style="338" customWidth="1"/>
    <col min="5115" max="5115" width="60.5703125" style="338" customWidth="1"/>
    <col min="5116" max="5116" width="15.5703125" style="338" customWidth="1"/>
    <col min="5117" max="5128" width="13.28515625" style="338" customWidth="1"/>
    <col min="5129" max="5368" width="11.5703125" style="338"/>
    <col min="5369" max="5369" width="9.7109375" style="338" customWidth="1"/>
    <col min="5370" max="5370" width="6" style="338" customWidth="1"/>
    <col min="5371" max="5371" width="60.5703125" style="338" customWidth="1"/>
    <col min="5372" max="5372" width="15.5703125" style="338" customWidth="1"/>
    <col min="5373" max="5384" width="13.28515625" style="338" customWidth="1"/>
    <col min="5385" max="5624" width="11.5703125" style="338"/>
    <col min="5625" max="5625" width="9.7109375" style="338" customWidth="1"/>
    <col min="5626" max="5626" width="6" style="338" customWidth="1"/>
    <col min="5627" max="5627" width="60.5703125" style="338" customWidth="1"/>
    <col min="5628" max="5628" width="15.5703125" style="338" customWidth="1"/>
    <col min="5629" max="5640" width="13.28515625" style="338" customWidth="1"/>
    <col min="5641" max="5880" width="11.5703125" style="338"/>
    <col min="5881" max="5881" width="9.7109375" style="338" customWidth="1"/>
    <col min="5882" max="5882" width="6" style="338" customWidth="1"/>
    <col min="5883" max="5883" width="60.5703125" style="338" customWidth="1"/>
    <col min="5884" max="5884" width="15.5703125" style="338" customWidth="1"/>
    <col min="5885" max="5896" width="13.28515625" style="338" customWidth="1"/>
    <col min="5897" max="6136" width="11.5703125" style="338"/>
    <col min="6137" max="6137" width="9.7109375" style="338" customWidth="1"/>
    <col min="6138" max="6138" width="6" style="338" customWidth="1"/>
    <col min="6139" max="6139" width="60.5703125" style="338" customWidth="1"/>
    <col min="6140" max="6140" width="15.5703125" style="338" customWidth="1"/>
    <col min="6141" max="6152" width="13.28515625" style="338" customWidth="1"/>
    <col min="6153" max="6392" width="11.5703125" style="338"/>
    <col min="6393" max="6393" width="9.7109375" style="338" customWidth="1"/>
    <col min="6394" max="6394" width="6" style="338" customWidth="1"/>
    <col min="6395" max="6395" width="60.5703125" style="338" customWidth="1"/>
    <col min="6396" max="6396" width="15.5703125" style="338" customWidth="1"/>
    <col min="6397" max="6408" width="13.28515625" style="338" customWidth="1"/>
    <col min="6409" max="6648" width="11.5703125" style="338"/>
    <col min="6649" max="6649" width="9.7109375" style="338" customWidth="1"/>
    <col min="6650" max="6650" width="6" style="338" customWidth="1"/>
    <col min="6651" max="6651" width="60.5703125" style="338" customWidth="1"/>
    <col min="6652" max="6652" width="15.5703125" style="338" customWidth="1"/>
    <col min="6653" max="6664" width="13.28515625" style="338" customWidth="1"/>
    <col min="6665" max="6904" width="11.5703125" style="338"/>
    <col min="6905" max="6905" width="9.7109375" style="338" customWidth="1"/>
    <col min="6906" max="6906" width="6" style="338" customWidth="1"/>
    <col min="6907" max="6907" width="60.5703125" style="338" customWidth="1"/>
    <col min="6908" max="6908" width="15.5703125" style="338" customWidth="1"/>
    <col min="6909" max="6920" width="13.28515625" style="338" customWidth="1"/>
    <col min="6921" max="7160" width="11.5703125" style="338"/>
    <col min="7161" max="7161" width="9.7109375" style="338" customWidth="1"/>
    <col min="7162" max="7162" width="6" style="338" customWidth="1"/>
    <col min="7163" max="7163" width="60.5703125" style="338" customWidth="1"/>
    <col min="7164" max="7164" width="15.5703125" style="338" customWidth="1"/>
    <col min="7165" max="7176" width="13.28515625" style="338" customWidth="1"/>
    <col min="7177" max="7416" width="11.5703125" style="338"/>
    <col min="7417" max="7417" width="9.7109375" style="338" customWidth="1"/>
    <col min="7418" max="7418" width="6" style="338" customWidth="1"/>
    <col min="7419" max="7419" width="60.5703125" style="338" customWidth="1"/>
    <col min="7420" max="7420" width="15.5703125" style="338" customWidth="1"/>
    <col min="7421" max="7432" width="13.28515625" style="338" customWidth="1"/>
    <col min="7433" max="7672" width="11.5703125" style="338"/>
    <col min="7673" max="7673" width="9.7109375" style="338" customWidth="1"/>
    <col min="7674" max="7674" width="6" style="338" customWidth="1"/>
    <col min="7675" max="7675" width="60.5703125" style="338" customWidth="1"/>
    <col min="7676" max="7676" width="15.5703125" style="338" customWidth="1"/>
    <col min="7677" max="7688" width="13.28515625" style="338" customWidth="1"/>
    <col min="7689" max="7928" width="11.5703125" style="338"/>
    <col min="7929" max="7929" width="9.7109375" style="338" customWidth="1"/>
    <col min="7930" max="7930" width="6" style="338" customWidth="1"/>
    <col min="7931" max="7931" width="60.5703125" style="338" customWidth="1"/>
    <col min="7932" max="7932" width="15.5703125" style="338" customWidth="1"/>
    <col min="7933" max="7944" width="13.28515625" style="338" customWidth="1"/>
    <col min="7945" max="8184" width="11.5703125" style="338"/>
    <col min="8185" max="8185" width="9.7109375" style="338" customWidth="1"/>
    <col min="8186" max="8186" width="6" style="338" customWidth="1"/>
    <col min="8187" max="8187" width="60.5703125" style="338" customWidth="1"/>
    <col min="8188" max="8188" width="15.5703125" style="338" customWidth="1"/>
    <col min="8189" max="8200" width="13.28515625" style="338" customWidth="1"/>
    <col min="8201" max="8440" width="11.5703125" style="338"/>
    <col min="8441" max="8441" width="9.7109375" style="338" customWidth="1"/>
    <col min="8442" max="8442" width="6" style="338" customWidth="1"/>
    <col min="8443" max="8443" width="60.5703125" style="338" customWidth="1"/>
    <col min="8444" max="8444" width="15.5703125" style="338" customWidth="1"/>
    <col min="8445" max="8456" width="13.28515625" style="338" customWidth="1"/>
    <col min="8457" max="8696" width="11.5703125" style="338"/>
    <col min="8697" max="8697" width="9.7109375" style="338" customWidth="1"/>
    <col min="8698" max="8698" width="6" style="338" customWidth="1"/>
    <col min="8699" max="8699" width="60.5703125" style="338" customWidth="1"/>
    <col min="8700" max="8700" width="15.5703125" style="338" customWidth="1"/>
    <col min="8701" max="8712" width="13.28515625" style="338" customWidth="1"/>
    <col min="8713" max="8952" width="11.5703125" style="338"/>
    <col min="8953" max="8953" width="9.7109375" style="338" customWidth="1"/>
    <col min="8954" max="8954" width="6" style="338" customWidth="1"/>
    <col min="8955" max="8955" width="60.5703125" style="338" customWidth="1"/>
    <col min="8956" max="8956" width="15.5703125" style="338" customWidth="1"/>
    <col min="8957" max="8968" width="13.28515625" style="338" customWidth="1"/>
    <col min="8969" max="9208" width="11.5703125" style="338"/>
    <col min="9209" max="9209" width="9.7109375" style="338" customWidth="1"/>
    <col min="9210" max="9210" width="6" style="338" customWidth="1"/>
    <col min="9211" max="9211" width="60.5703125" style="338" customWidth="1"/>
    <col min="9212" max="9212" width="15.5703125" style="338" customWidth="1"/>
    <col min="9213" max="9224" width="13.28515625" style="338" customWidth="1"/>
    <col min="9225" max="9464" width="11.5703125" style="338"/>
    <col min="9465" max="9465" width="9.7109375" style="338" customWidth="1"/>
    <col min="9466" max="9466" width="6" style="338" customWidth="1"/>
    <col min="9467" max="9467" width="60.5703125" style="338" customWidth="1"/>
    <col min="9468" max="9468" width="15.5703125" style="338" customWidth="1"/>
    <col min="9469" max="9480" width="13.28515625" style="338" customWidth="1"/>
    <col min="9481" max="9720" width="11.5703125" style="338"/>
    <col min="9721" max="9721" width="9.7109375" style="338" customWidth="1"/>
    <col min="9722" max="9722" width="6" style="338" customWidth="1"/>
    <col min="9723" max="9723" width="60.5703125" style="338" customWidth="1"/>
    <col min="9724" max="9724" width="15.5703125" style="338" customWidth="1"/>
    <col min="9725" max="9736" width="13.28515625" style="338" customWidth="1"/>
    <col min="9737" max="9976" width="11.5703125" style="338"/>
    <col min="9977" max="9977" width="9.7109375" style="338" customWidth="1"/>
    <col min="9978" max="9978" width="6" style="338" customWidth="1"/>
    <col min="9979" max="9979" width="60.5703125" style="338" customWidth="1"/>
    <col min="9980" max="9980" width="15.5703125" style="338" customWidth="1"/>
    <col min="9981" max="9992" width="13.28515625" style="338" customWidth="1"/>
    <col min="9993" max="10232" width="11.5703125" style="338"/>
    <col min="10233" max="10233" width="9.7109375" style="338" customWidth="1"/>
    <col min="10234" max="10234" width="6" style="338" customWidth="1"/>
    <col min="10235" max="10235" width="60.5703125" style="338" customWidth="1"/>
    <col min="10236" max="10236" width="15.5703125" style="338" customWidth="1"/>
    <col min="10237" max="10248" width="13.28515625" style="338" customWidth="1"/>
    <col min="10249" max="10488" width="11.5703125" style="338"/>
    <col min="10489" max="10489" width="9.7109375" style="338" customWidth="1"/>
    <col min="10490" max="10490" width="6" style="338" customWidth="1"/>
    <col min="10491" max="10491" width="60.5703125" style="338" customWidth="1"/>
    <col min="10492" max="10492" width="15.5703125" style="338" customWidth="1"/>
    <col min="10493" max="10504" width="13.28515625" style="338" customWidth="1"/>
    <col min="10505" max="10744" width="11.5703125" style="338"/>
    <col min="10745" max="10745" width="9.7109375" style="338" customWidth="1"/>
    <col min="10746" max="10746" width="6" style="338" customWidth="1"/>
    <col min="10747" max="10747" width="60.5703125" style="338" customWidth="1"/>
    <col min="10748" max="10748" width="15.5703125" style="338" customWidth="1"/>
    <col min="10749" max="10760" width="13.28515625" style="338" customWidth="1"/>
    <col min="10761" max="11000" width="11.5703125" style="338"/>
    <col min="11001" max="11001" width="9.7109375" style="338" customWidth="1"/>
    <col min="11002" max="11002" width="6" style="338" customWidth="1"/>
    <col min="11003" max="11003" width="60.5703125" style="338" customWidth="1"/>
    <col min="11004" max="11004" width="15.5703125" style="338" customWidth="1"/>
    <col min="11005" max="11016" width="13.28515625" style="338" customWidth="1"/>
    <col min="11017" max="11256" width="11.5703125" style="338"/>
    <col min="11257" max="11257" width="9.7109375" style="338" customWidth="1"/>
    <col min="11258" max="11258" width="6" style="338" customWidth="1"/>
    <col min="11259" max="11259" width="60.5703125" style="338" customWidth="1"/>
    <col min="11260" max="11260" width="15.5703125" style="338" customWidth="1"/>
    <col min="11261" max="11272" width="13.28515625" style="338" customWidth="1"/>
    <col min="11273" max="11512" width="11.5703125" style="338"/>
    <col min="11513" max="11513" width="9.7109375" style="338" customWidth="1"/>
    <col min="11514" max="11514" width="6" style="338" customWidth="1"/>
    <col min="11515" max="11515" width="60.5703125" style="338" customWidth="1"/>
    <col min="11516" max="11516" width="15.5703125" style="338" customWidth="1"/>
    <col min="11517" max="11528" width="13.28515625" style="338" customWidth="1"/>
    <col min="11529" max="11768" width="11.5703125" style="338"/>
    <col min="11769" max="11769" width="9.7109375" style="338" customWidth="1"/>
    <col min="11770" max="11770" width="6" style="338" customWidth="1"/>
    <col min="11771" max="11771" width="60.5703125" style="338" customWidth="1"/>
    <col min="11772" max="11772" width="15.5703125" style="338" customWidth="1"/>
    <col min="11773" max="11784" width="13.28515625" style="338" customWidth="1"/>
    <col min="11785" max="12024" width="11.5703125" style="338"/>
    <col min="12025" max="12025" width="9.7109375" style="338" customWidth="1"/>
    <col min="12026" max="12026" width="6" style="338" customWidth="1"/>
    <col min="12027" max="12027" width="60.5703125" style="338" customWidth="1"/>
    <col min="12028" max="12028" width="15.5703125" style="338" customWidth="1"/>
    <col min="12029" max="12040" width="13.28515625" style="338" customWidth="1"/>
    <col min="12041" max="12280" width="11.5703125" style="338"/>
    <col min="12281" max="12281" width="9.7109375" style="338" customWidth="1"/>
    <col min="12282" max="12282" width="6" style="338" customWidth="1"/>
    <col min="12283" max="12283" width="60.5703125" style="338" customWidth="1"/>
    <col min="12284" max="12284" width="15.5703125" style="338" customWidth="1"/>
    <col min="12285" max="12296" width="13.28515625" style="338" customWidth="1"/>
    <col min="12297" max="12536" width="11.5703125" style="338"/>
    <col min="12537" max="12537" width="9.7109375" style="338" customWidth="1"/>
    <col min="12538" max="12538" width="6" style="338" customWidth="1"/>
    <col min="12539" max="12539" width="60.5703125" style="338" customWidth="1"/>
    <col min="12540" max="12540" width="15.5703125" style="338" customWidth="1"/>
    <col min="12541" max="12552" width="13.28515625" style="338" customWidth="1"/>
    <col min="12553" max="12792" width="11.5703125" style="338"/>
    <col min="12793" max="12793" width="9.7109375" style="338" customWidth="1"/>
    <col min="12794" max="12794" width="6" style="338" customWidth="1"/>
    <col min="12795" max="12795" width="60.5703125" style="338" customWidth="1"/>
    <col min="12796" max="12796" width="15.5703125" style="338" customWidth="1"/>
    <col min="12797" max="12808" width="13.28515625" style="338" customWidth="1"/>
    <col min="12809" max="13048" width="11.5703125" style="338"/>
    <col min="13049" max="13049" width="9.7109375" style="338" customWidth="1"/>
    <col min="13050" max="13050" width="6" style="338" customWidth="1"/>
    <col min="13051" max="13051" width="60.5703125" style="338" customWidth="1"/>
    <col min="13052" max="13052" width="15.5703125" style="338" customWidth="1"/>
    <col min="13053" max="13064" width="13.28515625" style="338" customWidth="1"/>
    <col min="13065" max="13304" width="11.5703125" style="338"/>
    <col min="13305" max="13305" width="9.7109375" style="338" customWidth="1"/>
    <col min="13306" max="13306" width="6" style="338" customWidth="1"/>
    <col min="13307" max="13307" width="60.5703125" style="338" customWidth="1"/>
    <col min="13308" max="13308" width="15.5703125" style="338" customWidth="1"/>
    <col min="13309" max="13320" width="13.28515625" style="338" customWidth="1"/>
    <col min="13321" max="13560" width="11.5703125" style="338"/>
    <col min="13561" max="13561" width="9.7109375" style="338" customWidth="1"/>
    <col min="13562" max="13562" width="6" style="338" customWidth="1"/>
    <col min="13563" max="13563" width="60.5703125" style="338" customWidth="1"/>
    <col min="13564" max="13564" width="15.5703125" style="338" customWidth="1"/>
    <col min="13565" max="13576" width="13.28515625" style="338" customWidth="1"/>
    <col min="13577" max="13816" width="11.5703125" style="338"/>
    <col min="13817" max="13817" width="9.7109375" style="338" customWidth="1"/>
    <col min="13818" max="13818" width="6" style="338" customWidth="1"/>
    <col min="13819" max="13819" width="60.5703125" style="338" customWidth="1"/>
    <col min="13820" max="13820" width="15.5703125" style="338" customWidth="1"/>
    <col min="13821" max="13832" width="13.28515625" style="338" customWidth="1"/>
    <col min="13833" max="14072" width="11.5703125" style="338"/>
    <col min="14073" max="14073" width="9.7109375" style="338" customWidth="1"/>
    <col min="14074" max="14074" width="6" style="338" customWidth="1"/>
    <col min="14075" max="14075" width="60.5703125" style="338" customWidth="1"/>
    <col min="14076" max="14076" width="15.5703125" style="338" customWidth="1"/>
    <col min="14077" max="14088" width="13.28515625" style="338" customWidth="1"/>
    <col min="14089" max="14328" width="11.5703125" style="338"/>
    <col min="14329" max="14329" width="9.7109375" style="338" customWidth="1"/>
    <col min="14330" max="14330" width="6" style="338" customWidth="1"/>
    <col min="14331" max="14331" width="60.5703125" style="338" customWidth="1"/>
    <col min="14332" max="14332" width="15.5703125" style="338" customWidth="1"/>
    <col min="14333" max="14344" width="13.28515625" style="338" customWidth="1"/>
    <col min="14345" max="14584" width="11.5703125" style="338"/>
    <col min="14585" max="14585" width="9.7109375" style="338" customWidth="1"/>
    <col min="14586" max="14586" width="6" style="338" customWidth="1"/>
    <col min="14587" max="14587" width="60.5703125" style="338" customWidth="1"/>
    <col min="14588" max="14588" width="15.5703125" style="338" customWidth="1"/>
    <col min="14589" max="14600" width="13.28515625" style="338" customWidth="1"/>
    <col min="14601" max="14840" width="11.5703125" style="338"/>
    <col min="14841" max="14841" width="9.7109375" style="338" customWidth="1"/>
    <col min="14842" max="14842" width="6" style="338" customWidth="1"/>
    <col min="14843" max="14843" width="60.5703125" style="338" customWidth="1"/>
    <col min="14844" max="14844" width="15.5703125" style="338" customWidth="1"/>
    <col min="14845" max="14856" width="13.28515625" style="338" customWidth="1"/>
    <col min="14857" max="15096" width="11.5703125" style="338"/>
    <col min="15097" max="15097" width="9.7109375" style="338" customWidth="1"/>
    <col min="15098" max="15098" width="6" style="338" customWidth="1"/>
    <col min="15099" max="15099" width="60.5703125" style="338" customWidth="1"/>
    <col min="15100" max="15100" width="15.5703125" style="338" customWidth="1"/>
    <col min="15101" max="15112" width="13.28515625" style="338" customWidth="1"/>
    <col min="15113" max="15352" width="11.5703125" style="338"/>
    <col min="15353" max="15353" width="9.7109375" style="338" customWidth="1"/>
    <col min="15354" max="15354" width="6" style="338" customWidth="1"/>
    <col min="15355" max="15355" width="60.5703125" style="338" customWidth="1"/>
    <col min="15356" max="15356" width="15.5703125" style="338" customWidth="1"/>
    <col min="15357" max="15368" width="13.28515625" style="338" customWidth="1"/>
    <col min="15369" max="15608" width="11.5703125" style="338"/>
    <col min="15609" max="15609" width="9.7109375" style="338" customWidth="1"/>
    <col min="15610" max="15610" width="6" style="338" customWidth="1"/>
    <col min="15611" max="15611" width="60.5703125" style="338" customWidth="1"/>
    <col min="15612" max="15612" width="15.5703125" style="338" customWidth="1"/>
    <col min="15613" max="15624" width="13.28515625" style="338" customWidth="1"/>
    <col min="15625" max="15864" width="11.5703125" style="338"/>
    <col min="15865" max="15865" width="9.7109375" style="338" customWidth="1"/>
    <col min="15866" max="15866" width="6" style="338" customWidth="1"/>
    <col min="15867" max="15867" width="60.5703125" style="338" customWidth="1"/>
    <col min="15868" max="15868" width="15.5703125" style="338" customWidth="1"/>
    <col min="15869" max="15880" width="13.28515625" style="338" customWidth="1"/>
    <col min="15881" max="16120" width="11.5703125" style="338"/>
    <col min="16121" max="16121" width="9.7109375" style="338" customWidth="1"/>
    <col min="16122" max="16122" width="6" style="338" customWidth="1"/>
    <col min="16123" max="16123" width="60.5703125" style="338" customWidth="1"/>
    <col min="16124" max="16124" width="15.5703125" style="338" customWidth="1"/>
    <col min="16125" max="16136" width="13.28515625" style="338" customWidth="1"/>
    <col min="16137" max="16384" width="11.5703125" style="338"/>
  </cols>
  <sheetData>
    <row r="1" spans="1:15" ht="27" customHeight="1" x14ac:dyDescent="0.2">
      <c r="C1" s="372"/>
      <c r="D1" s="86"/>
      <c r="E1" s="457"/>
      <c r="F1" s="457"/>
      <c r="G1" s="457"/>
      <c r="H1" s="364"/>
      <c r="I1" s="340" t="s">
        <v>206</v>
      </c>
      <c r="N1" s="341"/>
      <c r="O1" s="341"/>
    </row>
    <row r="2" spans="1:15" ht="27" customHeight="1" x14ac:dyDescent="0.2">
      <c r="A2" s="342"/>
      <c r="B2" s="342"/>
      <c r="C2" s="360"/>
      <c r="D2" s="86"/>
      <c r="E2" s="374"/>
      <c r="F2" s="374"/>
      <c r="G2" s="374"/>
      <c r="H2" s="342"/>
      <c r="I2" s="340" t="s">
        <v>20</v>
      </c>
      <c r="N2" s="341"/>
      <c r="O2" s="341"/>
    </row>
    <row r="3" spans="1:15" ht="3" customHeight="1" x14ac:dyDescent="0.2">
      <c r="A3" s="338"/>
      <c r="B3" s="338"/>
      <c r="C3" s="372"/>
      <c r="D3" s="86"/>
      <c r="E3" s="457"/>
      <c r="F3" s="457"/>
      <c r="G3" s="457"/>
      <c r="H3" s="364"/>
      <c r="I3" s="343"/>
      <c r="N3" s="341"/>
      <c r="O3" s="341"/>
    </row>
    <row r="4" spans="1:15" ht="15.75" customHeight="1" x14ac:dyDescent="0.2">
      <c r="A4" s="344"/>
      <c r="B4" s="344"/>
      <c r="C4" s="373"/>
      <c r="D4" s="88"/>
      <c r="E4" s="374"/>
      <c r="F4" s="374"/>
      <c r="G4" s="374"/>
      <c r="H4" s="374"/>
      <c r="I4" s="381" t="s">
        <v>200</v>
      </c>
      <c r="N4" s="341"/>
      <c r="O4" s="341"/>
    </row>
    <row r="5" spans="1:15" ht="12.75" customHeight="1" x14ac:dyDescent="0.2">
      <c r="A5" s="344"/>
      <c r="B5" s="344"/>
      <c r="C5" s="373"/>
      <c r="D5" s="88"/>
      <c r="E5" s="374"/>
      <c r="F5" s="374"/>
      <c r="G5" s="374"/>
      <c r="H5" s="374"/>
      <c r="I5" s="412"/>
      <c r="N5" s="341"/>
      <c r="O5" s="341"/>
    </row>
    <row r="6" spans="1:15" ht="20.25" customHeight="1" x14ac:dyDescent="0.2">
      <c r="A6" s="344"/>
      <c r="B6" s="344"/>
      <c r="C6" s="680"/>
      <c r="D6" s="680"/>
      <c r="E6" s="680"/>
      <c r="F6" s="680"/>
      <c r="G6" s="680"/>
      <c r="H6" s="680"/>
      <c r="I6" s="381"/>
      <c r="N6" s="341"/>
      <c r="O6" s="341"/>
    </row>
    <row r="7" spans="1:15" ht="12.75" customHeight="1" x14ac:dyDescent="0.2">
      <c r="A7" s="344"/>
      <c r="B7" s="344"/>
      <c r="C7" s="680"/>
      <c r="D7" s="680"/>
      <c r="E7" s="680"/>
      <c r="F7" s="680"/>
      <c r="G7" s="680"/>
      <c r="H7" s="680"/>
      <c r="I7" s="412"/>
      <c r="N7" s="341"/>
      <c r="O7" s="341"/>
    </row>
    <row r="8" spans="1:15" ht="17.25" customHeight="1" x14ac:dyDescent="0.2">
      <c r="A8" s="344"/>
      <c r="B8" s="344"/>
      <c r="C8" s="680"/>
      <c r="D8" s="680"/>
      <c r="E8" s="680"/>
      <c r="F8" s="680"/>
      <c r="G8" s="680"/>
      <c r="H8" s="680"/>
      <c r="I8" s="398" t="s">
        <v>437</v>
      </c>
      <c r="N8" s="341"/>
      <c r="O8" s="341"/>
    </row>
    <row r="9" spans="1:15" s="345" customFormat="1" ht="12.75" customHeight="1" x14ac:dyDescent="0.2">
      <c r="A9" s="516" t="s">
        <v>480</v>
      </c>
      <c r="B9" s="344"/>
      <c r="C9" s="373"/>
      <c r="D9" s="516" t="s">
        <v>479</v>
      </c>
      <c r="E9" s="374"/>
      <c r="F9" s="374"/>
      <c r="G9" s="374"/>
      <c r="H9" s="374"/>
      <c r="I9" s="412"/>
      <c r="N9" s="341"/>
      <c r="O9" s="341"/>
    </row>
    <row r="10" spans="1:15" ht="12.75" customHeight="1" x14ac:dyDescent="0.2">
      <c r="A10" s="346"/>
      <c r="B10" s="346"/>
      <c r="C10" s="375"/>
      <c r="D10" s="91"/>
      <c r="E10" s="376"/>
      <c r="F10" s="376"/>
      <c r="G10" s="376"/>
      <c r="H10" s="376"/>
      <c r="I10" s="339"/>
      <c r="J10" s="341"/>
      <c r="K10" s="341"/>
      <c r="L10" s="341"/>
      <c r="M10" s="341"/>
      <c r="N10" s="341"/>
      <c r="O10" s="341"/>
    </row>
    <row r="11" spans="1:15" ht="12.75" customHeight="1" x14ac:dyDescent="0.2">
      <c r="A11" s="660" t="s">
        <v>25</v>
      </c>
      <c r="B11" s="660"/>
      <c r="C11" s="660" t="s">
        <v>2</v>
      </c>
      <c r="D11" s="662" t="s">
        <v>3</v>
      </c>
      <c r="E11" s="664"/>
      <c r="F11" s="664"/>
      <c r="G11" s="664"/>
      <c r="H11" s="664"/>
      <c r="I11" s="678" t="s">
        <v>26</v>
      </c>
    </row>
    <row r="12" spans="1:15" s="347" customFormat="1" ht="13.5" thickBot="1" x14ac:dyDescent="0.25">
      <c r="A12" s="661"/>
      <c r="B12" s="661"/>
      <c r="C12" s="661"/>
      <c r="D12" s="663"/>
      <c r="E12" s="379" t="s">
        <v>123</v>
      </c>
      <c r="F12" s="379" t="s">
        <v>124</v>
      </c>
      <c r="G12" s="379" t="s">
        <v>125</v>
      </c>
      <c r="H12" s="379" t="s">
        <v>126</v>
      </c>
      <c r="I12" s="679"/>
    </row>
    <row r="13" spans="1:15" s="348" customFormat="1" ht="14.25" x14ac:dyDescent="0.2">
      <c r="A13" s="427">
        <v>1111</v>
      </c>
      <c r="B13" s="18"/>
      <c r="C13" s="428" t="s">
        <v>380</v>
      </c>
      <c r="D13" s="60">
        <f t="shared" ref="D13:D70" si="0">SUM(E13:H13)</f>
        <v>0</v>
      </c>
      <c r="E13" s="458"/>
      <c r="F13" s="459"/>
      <c r="G13" s="473"/>
      <c r="H13" s="77"/>
      <c r="I13" s="358"/>
      <c r="J13" s="654"/>
    </row>
    <row r="14" spans="1:15" s="348" customFormat="1" ht="14.25" x14ac:dyDescent="0.2">
      <c r="A14" s="427">
        <v>1131</v>
      </c>
      <c r="B14" s="18"/>
      <c r="C14" s="428" t="s">
        <v>27</v>
      </c>
      <c r="D14" s="60">
        <f t="shared" si="0"/>
        <v>0</v>
      </c>
      <c r="E14" s="458"/>
      <c r="F14" s="459"/>
      <c r="G14" s="473"/>
      <c r="H14" s="77"/>
      <c r="I14" s="358"/>
      <c r="J14" s="654"/>
    </row>
    <row r="15" spans="1:15" s="348" customFormat="1" ht="28.5" x14ac:dyDescent="0.2">
      <c r="A15" s="427">
        <v>1141</v>
      </c>
      <c r="B15" s="18"/>
      <c r="C15" s="428" t="s">
        <v>381</v>
      </c>
      <c r="D15" s="60">
        <f t="shared" si="0"/>
        <v>0</v>
      </c>
      <c r="E15" s="458"/>
      <c r="F15" s="459"/>
      <c r="G15" s="473"/>
      <c r="H15" s="77"/>
      <c r="I15" s="358"/>
      <c r="J15" s="654"/>
    </row>
    <row r="16" spans="1:15" s="348" customFormat="1" ht="14.25" x14ac:dyDescent="0.2">
      <c r="A16" s="427">
        <v>1211</v>
      </c>
      <c r="B16" s="18"/>
      <c r="C16" s="428" t="s">
        <v>28</v>
      </c>
      <c r="D16" s="60">
        <f t="shared" si="0"/>
        <v>0</v>
      </c>
      <c r="E16" s="458"/>
      <c r="F16" s="459"/>
      <c r="G16" s="473"/>
      <c r="H16" s="77"/>
      <c r="I16" s="358"/>
      <c r="J16" s="654"/>
    </row>
    <row r="17" spans="1:10" s="348" customFormat="1" ht="14.25" x14ac:dyDescent="0.2">
      <c r="A17" s="427">
        <v>1221</v>
      </c>
      <c r="B17" s="18"/>
      <c r="C17" s="428" t="s">
        <v>382</v>
      </c>
      <c r="D17" s="60">
        <f t="shared" si="0"/>
        <v>0</v>
      </c>
      <c r="E17" s="458"/>
      <c r="F17" s="459"/>
      <c r="G17" s="473"/>
      <c r="H17" s="77"/>
      <c r="I17" s="358"/>
      <c r="J17" s="654"/>
    </row>
    <row r="18" spans="1:10" s="348" customFormat="1" ht="28.5" x14ac:dyDescent="0.2">
      <c r="A18" s="427">
        <v>1231</v>
      </c>
      <c r="B18" s="18"/>
      <c r="C18" s="428" t="s">
        <v>383</v>
      </c>
      <c r="D18" s="60">
        <f t="shared" si="0"/>
        <v>0</v>
      </c>
      <c r="E18" s="458"/>
      <c r="F18" s="459"/>
      <c r="G18" s="473"/>
      <c r="H18" s="77"/>
      <c r="I18" s="358"/>
      <c r="J18" s="654"/>
    </row>
    <row r="19" spans="1:10" s="348" customFormat="1" ht="14.25" x14ac:dyDescent="0.2">
      <c r="A19" s="427">
        <v>1232</v>
      </c>
      <c r="B19" s="18"/>
      <c r="C19" s="428" t="s">
        <v>384</v>
      </c>
      <c r="D19" s="60">
        <f t="shared" si="0"/>
        <v>0</v>
      </c>
      <c r="E19" s="458"/>
      <c r="F19" s="459"/>
      <c r="G19" s="473"/>
      <c r="H19" s="77"/>
      <c r="I19" s="358"/>
      <c r="J19" s="654"/>
    </row>
    <row r="20" spans="1:10" s="348" customFormat="1" ht="57" x14ac:dyDescent="0.2">
      <c r="A20" s="427">
        <v>1241</v>
      </c>
      <c r="B20" s="18"/>
      <c r="C20" s="428" t="s">
        <v>385</v>
      </c>
      <c r="D20" s="60">
        <f t="shared" si="0"/>
        <v>0</v>
      </c>
      <c r="E20" s="458"/>
      <c r="F20" s="459"/>
      <c r="G20" s="473"/>
      <c r="H20" s="77"/>
      <c r="I20" s="358"/>
      <c r="J20" s="654"/>
    </row>
    <row r="21" spans="1:10" s="348" customFormat="1" ht="28.5" x14ac:dyDescent="0.2">
      <c r="A21" s="427">
        <v>1311</v>
      </c>
      <c r="B21" s="18"/>
      <c r="C21" s="428" t="s">
        <v>386</v>
      </c>
      <c r="D21" s="60">
        <f t="shared" si="0"/>
        <v>0</v>
      </c>
      <c r="E21" s="458"/>
      <c r="F21" s="459"/>
      <c r="G21" s="473"/>
      <c r="H21" s="77"/>
      <c r="I21" s="358"/>
      <c r="J21" s="654"/>
    </row>
    <row r="22" spans="1:10" s="348" customFormat="1" ht="14.25" x14ac:dyDescent="0.2">
      <c r="A22" s="427">
        <v>1321</v>
      </c>
      <c r="B22" s="18"/>
      <c r="C22" s="428" t="s">
        <v>30</v>
      </c>
      <c r="D22" s="60">
        <f t="shared" si="0"/>
        <v>0</v>
      </c>
      <c r="E22" s="458"/>
      <c r="F22" s="459"/>
      <c r="G22" s="473"/>
      <c r="H22" s="77"/>
      <c r="I22" s="358"/>
      <c r="J22" s="654"/>
    </row>
    <row r="23" spans="1:10" s="348" customFormat="1" ht="14.25" x14ac:dyDescent="0.2">
      <c r="A23" s="427">
        <v>1322</v>
      </c>
      <c r="B23" s="18"/>
      <c r="C23" s="428" t="s">
        <v>31</v>
      </c>
      <c r="D23" s="60">
        <f t="shared" si="0"/>
        <v>0</v>
      </c>
      <c r="E23" s="458"/>
      <c r="F23" s="459"/>
      <c r="G23" s="473"/>
      <c r="H23" s="77"/>
      <c r="I23" s="358"/>
      <c r="J23" s="654"/>
    </row>
    <row r="24" spans="1:10" s="348" customFormat="1" ht="28.5" x14ac:dyDescent="0.2">
      <c r="A24" s="427">
        <v>1331</v>
      </c>
      <c r="B24" s="18"/>
      <c r="C24" s="428" t="s">
        <v>387</v>
      </c>
      <c r="D24" s="60">
        <f t="shared" si="0"/>
        <v>0</v>
      </c>
      <c r="E24" s="458"/>
      <c r="F24" s="459"/>
      <c r="G24" s="473"/>
      <c r="H24" s="77"/>
      <c r="I24" s="358"/>
      <c r="J24" s="654"/>
    </row>
    <row r="25" spans="1:10" s="348" customFormat="1" ht="42.75" x14ac:dyDescent="0.2">
      <c r="A25" s="427">
        <v>1332</v>
      </c>
      <c r="B25" s="18"/>
      <c r="C25" s="428" t="s">
        <v>388</v>
      </c>
      <c r="D25" s="60">
        <f t="shared" si="0"/>
        <v>0</v>
      </c>
      <c r="E25" s="458"/>
      <c r="F25" s="459"/>
      <c r="G25" s="473"/>
      <c r="H25" s="77"/>
      <c r="I25" s="358"/>
      <c r="J25" s="654"/>
    </row>
    <row r="26" spans="1:10" s="348" customFormat="1" ht="57" x14ac:dyDescent="0.2">
      <c r="A26" s="427">
        <v>1341</v>
      </c>
      <c r="B26" s="18"/>
      <c r="C26" s="428" t="s">
        <v>389</v>
      </c>
      <c r="D26" s="60">
        <f t="shared" si="0"/>
        <v>0</v>
      </c>
      <c r="E26" s="458"/>
      <c r="F26" s="459"/>
      <c r="G26" s="473"/>
      <c r="H26" s="77"/>
      <c r="I26" s="358"/>
      <c r="J26" s="654"/>
    </row>
    <row r="27" spans="1:10" s="348" customFormat="1" ht="42.75" x14ac:dyDescent="0.2">
      <c r="A27" s="427">
        <v>1342</v>
      </c>
      <c r="B27" s="18"/>
      <c r="C27" s="428" t="s">
        <v>390</v>
      </c>
      <c r="D27" s="60">
        <f t="shared" si="0"/>
        <v>0</v>
      </c>
      <c r="E27" s="458"/>
      <c r="F27" s="459"/>
      <c r="G27" s="473"/>
      <c r="H27" s="77"/>
      <c r="I27" s="358"/>
      <c r="J27" s="654"/>
    </row>
    <row r="28" spans="1:10" s="348" customFormat="1" ht="28.5" x14ac:dyDescent="0.2">
      <c r="A28" s="427">
        <v>1343</v>
      </c>
      <c r="B28" s="18"/>
      <c r="C28" s="428" t="s">
        <v>32</v>
      </c>
      <c r="D28" s="60">
        <f t="shared" si="0"/>
        <v>0</v>
      </c>
      <c r="E28" s="458"/>
      <c r="F28" s="459"/>
      <c r="G28" s="473"/>
      <c r="H28" s="77"/>
      <c r="I28" s="358"/>
      <c r="J28" s="654"/>
    </row>
    <row r="29" spans="1:10" s="348" customFormat="1" ht="28.5" x14ac:dyDescent="0.2">
      <c r="A29" s="427">
        <v>1344</v>
      </c>
      <c r="B29" s="18"/>
      <c r="C29" s="428" t="s">
        <v>391</v>
      </c>
      <c r="D29" s="60">
        <f t="shared" si="0"/>
        <v>0</v>
      </c>
      <c r="E29" s="458"/>
      <c r="F29" s="459"/>
      <c r="G29" s="473"/>
      <c r="H29" s="77"/>
      <c r="I29" s="358"/>
      <c r="J29" s="654"/>
    </row>
    <row r="30" spans="1:10" s="348" customFormat="1" ht="14.25" x14ac:dyDescent="0.2">
      <c r="A30" s="427">
        <v>1345</v>
      </c>
      <c r="B30" s="18"/>
      <c r="C30" s="428" t="s">
        <v>392</v>
      </c>
      <c r="D30" s="60">
        <f t="shared" si="0"/>
        <v>0</v>
      </c>
      <c r="E30" s="458"/>
      <c r="F30" s="459"/>
      <c r="G30" s="473"/>
      <c r="H30" s="77"/>
      <c r="I30" s="358"/>
      <c r="J30" s="654"/>
    </row>
    <row r="31" spans="1:10" s="348" customFormat="1" ht="28.5" x14ac:dyDescent="0.2">
      <c r="A31" s="427">
        <v>1346</v>
      </c>
      <c r="B31" s="18"/>
      <c r="C31" s="428" t="s">
        <v>393</v>
      </c>
      <c r="D31" s="60">
        <f t="shared" si="0"/>
        <v>0</v>
      </c>
      <c r="E31" s="458"/>
      <c r="F31" s="459"/>
      <c r="G31" s="473"/>
      <c r="H31" s="77"/>
      <c r="I31" s="358"/>
      <c r="J31" s="654"/>
    </row>
    <row r="32" spans="1:10" s="348" customFormat="1" ht="14.25" x14ac:dyDescent="0.2">
      <c r="A32" s="427">
        <v>1347</v>
      </c>
      <c r="B32" s="18"/>
      <c r="C32" s="428" t="s">
        <v>394</v>
      </c>
      <c r="D32" s="60">
        <f t="shared" si="0"/>
        <v>0</v>
      </c>
      <c r="E32" s="458"/>
      <c r="F32" s="459"/>
      <c r="G32" s="473"/>
      <c r="H32" s="77"/>
      <c r="I32" s="358"/>
      <c r="J32" s="654"/>
    </row>
    <row r="33" spans="1:10" s="348" customFormat="1" ht="14.25" x14ac:dyDescent="0.2">
      <c r="A33" s="427">
        <v>1348</v>
      </c>
      <c r="B33" s="18"/>
      <c r="C33" s="428" t="s">
        <v>395</v>
      </c>
      <c r="D33" s="60">
        <f t="shared" si="0"/>
        <v>0</v>
      </c>
      <c r="E33" s="458"/>
      <c r="F33" s="459"/>
      <c r="G33" s="473"/>
      <c r="H33" s="77"/>
      <c r="I33" s="358"/>
      <c r="J33" s="654"/>
    </row>
    <row r="34" spans="1:10" s="348" customFormat="1" ht="14.25" x14ac:dyDescent="0.2">
      <c r="A34" s="427">
        <v>1371</v>
      </c>
      <c r="B34" s="18"/>
      <c r="C34" s="428" t="s">
        <v>396</v>
      </c>
      <c r="D34" s="60">
        <f t="shared" si="0"/>
        <v>0</v>
      </c>
      <c r="E34" s="458"/>
      <c r="F34" s="459"/>
      <c r="G34" s="473"/>
      <c r="H34" s="77"/>
      <c r="I34" s="358"/>
      <c r="J34" s="654"/>
    </row>
    <row r="35" spans="1:10" s="348" customFormat="1" ht="28.5" x14ac:dyDescent="0.2">
      <c r="A35" s="427">
        <v>1411</v>
      </c>
      <c r="B35" s="18"/>
      <c r="C35" s="428" t="s">
        <v>33</v>
      </c>
      <c r="D35" s="60">
        <f t="shared" si="0"/>
        <v>0</v>
      </c>
      <c r="E35" s="458"/>
      <c r="F35" s="459"/>
      <c r="G35" s="473"/>
      <c r="H35" s="77"/>
      <c r="I35" s="358"/>
      <c r="J35" s="654"/>
    </row>
    <row r="36" spans="1:10" s="348" customFormat="1" ht="14.25" x14ac:dyDescent="0.2">
      <c r="A36" s="427">
        <v>1412</v>
      </c>
      <c r="B36" s="18"/>
      <c r="C36" s="428" t="s">
        <v>397</v>
      </c>
      <c r="D36" s="60">
        <f t="shared" si="0"/>
        <v>0</v>
      </c>
      <c r="E36" s="458"/>
      <c r="F36" s="459"/>
      <c r="G36" s="473"/>
      <c r="H36" s="77"/>
      <c r="I36" s="358"/>
      <c r="J36" s="654"/>
    </row>
    <row r="37" spans="1:10" s="348" customFormat="1" ht="14.25" x14ac:dyDescent="0.2">
      <c r="A37" s="427">
        <v>1413</v>
      </c>
      <c r="B37" s="18"/>
      <c r="C37" s="428" t="s">
        <v>398</v>
      </c>
      <c r="D37" s="60">
        <f t="shared" si="0"/>
        <v>0</v>
      </c>
      <c r="E37" s="458"/>
      <c r="F37" s="459"/>
      <c r="G37" s="473"/>
      <c r="H37" s="77"/>
      <c r="I37" s="358"/>
      <c r="J37" s="654"/>
    </row>
    <row r="38" spans="1:10" s="348" customFormat="1" ht="14.25" x14ac:dyDescent="0.2">
      <c r="A38" s="427">
        <v>1421</v>
      </c>
      <c r="B38" s="18"/>
      <c r="C38" s="428" t="s">
        <v>34</v>
      </c>
      <c r="D38" s="60">
        <f t="shared" si="0"/>
        <v>0</v>
      </c>
      <c r="E38" s="458"/>
      <c r="F38" s="459"/>
      <c r="G38" s="473"/>
      <c r="H38" s="77"/>
      <c r="I38" s="358"/>
      <c r="J38" s="654"/>
    </row>
    <row r="39" spans="1:10" s="348" customFormat="1" ht="14.25" x14ac:dyDescent="0.2">
      <c r="A39" s="427">
        <v>1431</v>
      </c>
      <c r="B39" s="18"/>
      <c r="C39" s="428" t="s">
        <v>35</v>
      </c>
      <c r="D39" s="60">
        <f t="shared" si="0"/>
        <v>0</v>
      </c>
      <c r="E39" s="458"/>
      <c r="F39" s="459"/>
      <c r="G39" s="473"/>
      <c r="H39" s="77"/>
      <c r="I39" s="358"/>
      <c r="J39" s="654"/>
    </row>
    <row r="40" spans="1:10" s="348" customFormat="1" ht="28.5" x14ac:dyDescent="0.2">
      <c r="A40" s="427">
        <v>1432</v>
      </c>
      <c r="B40" s="18"/>
      <c r="C40" s="428" t="s">
        <v>399</v>
      </c>
      <c r="D40" s="60">
        <f t="shared" si="0"/>
        <v>0</v>
      </c>
      <c r="E40" s="458"/>
      <c r="F40" s="459"/>
      <c r="G40" s="473"/>
      <c r="H40" s="77"/>
      <c r="I40" s="358"/>
      <c r="J40" s="654"/>
    </row>
    <row r="41" spans="1:10" s="348" customFormat="1" ht="28.5" x14ac:dyDescent="0.2">
      <c r="A41" s="427">
        <v>1441</v>
      </c>
      <c r="B41" s="18"/>
      <c r="C41" s="428" t="s">
        <v>400</v>
      </c>
      <c r="D41" s="60">
        <f t="shared" si="0"/>
        <v>0</v>
      </c>
      <c r="E41" s="458"/>
      <c r="F41" s="459"/>
      <c r="G41" s="473"/>
      <c r="H41" s="77"/>
      <c r="I41" s="358"/>
      <c r="J41" s="654"/>
    </row>
    <row r="42" spans="1:10" s="348" customFormat="1" ht="28.5" x14ac:dyDescent="0.2">
      <c r="A42" s="427">
        <v>1442</v>
      </c>
      <c r="B42" s="18"/>
      <c r="C42" s="428" t="s">
        <v>401</v>
      </c>
      <c r="D42" s="60">
        <f t="shared" si="0"/>
        <v>0</v>
      </c>
      <c r="E42" s="458"/>
      <c r="F42" s="459"/>
      <c r="G42" s="473"/>
      <c r="H42" s="77"/>
      <c r="I42" s="358"/>
      <c r="J42" s="654"/>
    </row>
    <row r="43" spans="1:10" s="348" customFormat="1" ht="14.25" x14ac:dyDescent="0.2">
      <c r="A43" s="427">
        <v>1521</v>
      </c>
      <c r="B43" s="18"/>
      <c r="C43" s="428" t="s">
        <v>402</v>
      </c>
      <c r="D43" s="60">
        <f t="shared" si="0"/>
        <v>0</v>
      </c>
      <c r="E43" s="458"/>
      <c r="F43" s="459"/>
      <c r="G43" s="473"/>
      <c r="H43" s="77"/>
      <c r="I43" s="358"/>
      <c r="J43" s="654"/>
    </row>
    <row r="44" spans="1:10" s="348" customFormat="1" ht="28.5" x14ac:dyDescent="0.2">
      <c r="A44" s="427">
        <v>1522</v>
      </c>
      <c r="B44" s="18"/>
      <c r="C44" s="428" t="s">
        <v>403</v>
      </c>
      <c r="D44" s="60">
        <f t="shared" si="0"/>
        <v>0</v>
      </c>
      <c r="E44" s="458"/>
      <c r="F44" s="459"/>
      <c r="G44" s="473"/>
      <c r="H44" s="77"/>
      <c r="I44" s="358"/>
      <c r="J44" s="654"/>
    </row>
    <row r="45" spans="1:10" s="348" customFormat="1" ht="14.25" x14ac:dyDescent="0.2">
      <c r="A45" s="427">
        <v>1523</v>
      </c>
      <c r="B45" s="18"/>
      <c r="C45" s="428" t="s">
        <v>404</v>
      </c>
      <c r="D45" s="60">
        <f t="shared" si="0"/>
        <v>0</v>
      </c>
      <c r="E45" s="458"/>
      <c r="F45" s="459"/>
      <c r="G45" s="473"/>
      <c r="H45" s="77"/>
      <c r="I45" s="358"/>
      <c r="J45" s="654"/>
    </row>
    <row r="46" spans="1:10" s="348" customFormat="1" ht="14.25" x14ac:dyDescent="0.2">
      <c r="A46" s="427">
        <v>1524</v>
      </c>
      <c r="B46" s="18"/>
      <c r="C46" s="428" t="s">
        <v>405</v>
      </c>
      <c r="D46" s="60">
        <f t="shared" si="0"/>
        <v>0</v>
      </c>
      <c r="E46" s="458"/>
      <c r="F46" s="459"/>
      <c r="G46" s="473"/>
      <c r="H46" s="77"/>
      <c r="I46" s="358"/>
      <c r="J46" s="654"/>
    </row>
    <row r="47" spans="1:10" s="348" customFormat="1" ht="14.25" x14ac:dyDescent="0.2">
      <c r="A47" s="427">
        <v>1531</v>
      </c>
      <c r="B47" s="18"/>
      <c r="C47" s="428" t="s">
        <v>406</v>
      </c>
      <c r="D47" s="60">
        <f t="shared" si="0"/>
        <v>0</v>
      </c>
      <c r="E47" s="458"/>
      <c r="F47" s="459"/>
      <c r="G47" s="473"/>
      <c r="H47" s="77"/>
      <c r="I47" s="358"/>
      <c r="J47" s="654"/>
    </row>
    <row r="48" spans="1:10" s="348" customFormat="1" ht="28.5" x14ac:dyDescent="0.2">
      <c r="A48" s="427">
        <v>1541</v>
      </c>
      <c r="B48" s="18"/>
      <c r="C48" s="428" t="s">
        <v>407</v>
      </c>
      <c r="D48" s="60">
        <f t="shared" si="0"/>
        <v>0</v>
      </c>
      <c r="E48" s="458"/>
      <c r="F48" s="459"/>
      <c r="G48" s="473"/>
      <c r="H48" s="77"/>
      <c r="I48" s="358"/>
      <c r="J48" s="654"/>
    </row>
    <row r="49" spans="1:10" s="348" customFormat="1" ht="14.25" x14ac:dyDescent="0.2">
      <c r="A49" s="427">
        <v>1542</v>
      </c>
      <c r="B49" s="18"/>
      <c r="C49" s="428" t="s">
        <v>408</v>
      </c>
      <c r="D49" s="60">
        <f t="shared" si="0"/>
        <v>0</v>
      </c>
      <c r="E49" s="458"/>
      <c r="F49" s="459"/>
      <c r="G49" s="473"/>
      <c r="H49" s="77"/>
      <c r="I49" s="358"/>
      <c r="J49" s="654"/>
    </row>
    <row r="50" spans="1:10" s="348" customFormat="1" ht="14.25" x14ac:dyDescent="0.2">
      <c r="A50" s="427">
        <v>1543</v>
      </c>
      <c r="B50" s="18"/>
      <c r="C50" s="428" t="s">
        <v>409</v>
      </c>
      <c r="D50" s="60">
        <f t="shared" si="0"/>
        <v>0</v>
      </c>
      <c r="E50" s="458"/>
      <c r="F50" s="459"/>
      <c r="G50" s="473"/>
      <c r="H50" s="77"/>
      <c r="I50" s="358"/>
      <c r="J50" s="654"/>
    </row>
    <row r="51" spans="1:10" s="348" customFormat="1" ht="14.25" x14ac:dyDescent="0.2">
      <c r="A51" s="427">
        <v>1544</v>
      </c>
      <c r="B51" s="18"/>
      <c r="C51" s="428" t="s">
        <v>410</v>
      </c>
      <c r="D51" s="60">
        <f t="shared" si="0"/>
        <v>0</v>
      </c>
      <c r="E51" s="458"/>
      <c r="F51" s="459"/>
      <c r="G51" s="473"/>
      <c r="H51" s="77"/>
      <c r="I51" s="358"/>
      <c r="J51" s="654"/>
    </row>
    <row r="52" spans="1:10" s="348" customFormat="1" ht="28.5" x14ac:dyDescent="0.2">
      <c r="A52" s="427">
        <v>1545</v>
      </c>
      <c r="B52" s="18"/>
      <c r="C52" s="428" t="s">
        <v>411</v>
      </c>
      <c r="D52" s="60">
        <f t="shared" si="0"/>
        <v>0</v>
      </c>
      <c r="E52" s="458"/>
      <c r="F52" s="459"/>
      <c r="G52" s="473"/>
      <c r="H52" s="77"/>
      <c r="I52" s="358"/>
      <c r="J52" s="654"/>
    </row>
    <row r="53" spans="1:10" s="348" customFormat="1" ht="14.25" x14ac:dyDescent="0.2">
      <c r="A53" s="427">
        <v>1546</v>
      </c>
      <c r="B53" s="18"/>
      <c r="C53" s="428" t="s">
        <v>412</v>
      </c>
      <c r="D53" s="60">
        <f t="shared" si="0"/>
        <v>0</v>
      </c>
      <c r="E53" s="458"/>
      <c r="F53" s="459"/>
      <c r="G53" s="473"/>
      <c r="H53" s="77"/>
      <c r="I53" s="358"/>
      <c r="J53" s="654"/>
    </row>
    <row r="54" spans="1:10" s="348" customFormat="1" ht="14.25" x14ac:dyDescent="0.2">
      <c r="A54" s="427">
        <v>1547</v>
      </c>
      <c r="B54" s="18"/>
      <c r="C54" s="428" t="s">
        <v>413</v>
      </c>
      <c r="D54" s="60">
        <f t="shared" si="0"/>
        <v>0</v>
      </c>
      <c r="E54" s="458"/>
      <c r="F54" s="459"/>
      <c r="G54" s="473"/>
      <c r="H54" s="77"/>
      <c r="I54" s="358"/>
      <c r="J54" s="654"/>
    </row>
    <row r="55" spans="1:10" s="348" customFormat="1" ht="28.5" x14ac:dyDescent="0.2">
      <c r="A55" s="427">
        <v>1548</v>
      </c>
      <c r="B55" s="18"/>
      <c r="C55" s="428" t="s">
        <v>414</v>
      </c>
      <c r="D55" s="60">
        <f t="shared" si="0"/>
        <v>0</v>
      </c>
      <c r="E55" s="458"/>
      <c r="F55" s="459"/>
      <c r="G55" s="473"/>
      <c r="H55" s="77"/>
      <c r="I55" s="358"/>
      <c r="J55" s="654"/>
    </row>
    <row r="56" spans="1:10" s="348" customFormat="1" ht="28.5" x14ac:dyDescent="0.2">
      <c r="A56" s="427">
        <v>1551</v>
      </c>
      <c r="B56" s="18"/>
      <c r="C56" s="428" t="s">
        <v>415</v>
      </c>
      <c r="D56" s="60">
        <f t="shared" si="0"/>
        <v>0</v>
      </c>
      <c r="E56" s="458"/>
      <c r="F56" s="459"/>
      <c r="G56" s="473"/>
      <c r="H56" s="77"/>
      <c r="I56" s="358"/>
      <c r="J56" s="654"/>
    </row>
    <row r="57" spans="1:10" s="348" customFormat="1" ht="14.25" x14ac:dyDescent="0.2">
      <c r="A57" s="427">
        <v>1591</v>
      </c>
      <c r="B57" s="18"/>
      <c r="C57" s="428" t="s">
        <v>416</v>
      </c>
      <c r="D57" s="60">
        <f t="shared" si="0"/>
        <v>0</v>
      </c>
      <c r="E57" s="458"/>
      <c r="F57" s="459"/>
      <c r="G57" s="473"/>
      <c r="H57" s="77"/>
      <c r="I57" s="358"/>
      <c r="J57" s="654"/>
    </row>
    <row r="58" spans="1:10" s="348" customFormat="1" ht="14.25" x14ac:dyDescent="0.2">
      <c r="A58" s="427">
        <v>1592</v>
      </c>
      <c r="B58" s="18"/>
      <c r="C58" s="428" t="s">
        <v>417</v>
      </c>
      <c r="D58" s="60">
        <f t="shared" si="0"/>
        <v>0</v>
      </c>
      <c r="E58" s="458"/>
      <c r="F58" s="459"/>
      <c r="G58" s="473"/>
      <c r="H58" s="77"/>
      <c r="I58" s="358"/>
      <c r="J58" s="654"/>
    </row>
    <row r="59" spans="1:10" s="348" customFormat="1" ht="28.5" x14ac:dyDescent="0.2">
      <c r="A59" s="427">
        <v>1593</v>
      </c>
      <c r="B59" s="18"/>
      <c r="C59" s="428" t="s">
        <v>418</v>
      </c>
      <c r="D59" s="60">
        <f t="shared" si="0"/>
        <v>0</v>
      </c>
      <c r="E59" s="458"/>
      <c r="F59" s="459"/>
      <c r="G59" s="473"/>
      <c r="H59" s="77"/>
      <c r="I59" s="358"/>
      <c r="J59" s="654"/>
    </row>
    <row r="60" spans="1:10" s="348" customFormat="1" ht="28.5" x14ac:dyDescent="0.2">
      <c r="A60" s="427">
        <v>1611</v>
      </c>
      <c r="B60" s="18"/>
      <c r="C60" s="428" t="s">
        <v>419</v>
      </c>
      <c r="D60" s="60">
        <f t="shared" si="0"/>
        <v>0</v>
      </c>
      <c r="E60" s="458"/>
      <c r="F60" s="459"/>
      <c r="G60" s="473"/>
      <c r="H60" s="77"/>
      <c r="I60" s="358"/>
      <c r="J60" s="654"/>
    </row>
    <row r="61" spans="1:10" s="348" customFormat="1" ht="28.5" x14ac:dyDescent="0.2">
      <c r="A61" s="427">
        <v>1612</v>
      </c>
      <c r="B61" s="18"/>
      <c r="C61" s="428" t="s">
        <v>420</v>
      </c>
      <c r="D61" s="60">
        <f t="shared" si="0"/>
        <v>0</v>
      </c>
      <c r="E61" s="458"/>
      <c r="F61" s="459"/>
      <c r="G61" s="473"/>
      <c r="H61" s="77"/>
      <c r="I61" s="358"/>
      <c r="J61" s="654"/>
    </row>
    <row r="62" spans="1:10" s="348" customFormat="1" ht="28.5" x14ac:dyDescent="0.2">
      <c r="A62" s="427">
        <v>1711</v>
      </c>
      <c r="B62" s="18"/>
      <c r="C62" s="428" t="s">
        <v>421</v>
      </c>
      <c r="D62" s="60">
        <f t="shared" si="0"/>
        <v>0</v>
      </c>
      <c r="E62" s="458"/>
      <c r="F62" s="459"/>
      <c r="G62" s="473"/>
      <c r="H62" s="77"/>
      <c r="I62" s="358"/>
      <c r="J62" s="654"/>
    </row>
    <row r="63" spans="1:10" s="348" customFormat="1" ht="14.25" x14ac:dyDescent="0.2">
      <c r="A63" s="427">
        <v>1712</v>
      </c>
      <c r="B63" s="18"/>
      <c r="C63" s="428" t="s">
        <v>40</v>
      </c>
      <c r="D63" s="60">
        <f t="shared" si="0"/>
        <v>0</v>
      </c>
      <c r="E63" s="458"/>
      <c r="F63" s="459"/>
      <c r="G63" s="473"/>
      <c r="H63" s="77"/>
      <c r="I63" s="358"/>
      <c r="J63" s="654"/>
    </row>
    <row r="64" spans="1:10" s="348" customFormat="1" ht="14.25" x14ac:dyDescent="0.2">
      <c r="A64" s="427">
        <v>1713</v>
      </c>
      <c r="B64" s="18"/>
      <c r="C64" s="428" t="s">
        <v>422</v>
      </c>
      <c r="D64" s="60">
        <f t="shared" si="0"/>
        <v>0</v>
      </c>
      <c r="E64" s="458"/>
      <c r="F64" s="459"/>
      <c r="G64" s="473"/>
      <c r="H64" s="77"/>
      <c r="I64" s="358"/>
      <c r="J64" s="654"/>
    </row>
    <row r="65" spans="1:12" s="348" customFormat="1" ht="28.5" x14ac:dyDescent="0.2">
      <c r="A65" s="427">
        <v>1714</v>
      </c>
      <c r="B65" s="18"/>
      <c r="C65" s="428" t="s">
        <v>423</v>
      </c>
      <c r="D65" s="60">
        <f t="shared" si="0"/>
        <v>0</v>
      </c>
      <c r="E65" s="458"/>
      <c r="F65" s="459"/>
      <c r="G65" s="473"/>
      <c r="H65" s="77"/>
      <c r="I65" s="358"/>
      <c r="J65" s="654"/>
    </row>
    <row r="66" spans="1:12" s="348" customFormat="1" ht="14.25" x14ac:dyDescent="0.2">
      <c r="A66" s="427">
        <v>1715</v>
      </c>
      <c r="B66" s="18"/>
      <c r="C66" s="428" t="s">
        <v>38</v>
      </c>
      <c r="D66" s="60">
        <f t="shared" si="0"/>
        <v>0</v>
      </c>
      <c r="E66" s="458"/>
      <c r="F66" s="459"/>
      <c r="G66" s="473"/>
      <c r="H66" s="77"/>
      <c r="I66" s="358"/>
      <c r="J66" s="654"/>
    </row>
    <row r="67" spans="1:12" s="348" customFormat="1" ht="14.25" x14ac:dyDescent="0.2">
      <c r="A67" s="427">
        <v>1716</v>
      </c>
      <c r="B67" s="18"/>
      <c r="C67" s="428" t="s">
        <v>424</v>
      </c>
      <c r="D67" s="60">
        <f t="shared" si="0"/>
        <v>0</v>
      </c>
      <c r="E67" s="458"/>
      <c r="F67" s="459"/>
      <c r="G67" s="473"/>
      <c r="H67" s="77"/>
      <c r="I67" s="358"/>
      <c r="J67" s="654"/>
    </row>
    <row r="68" spans="1:12" s="348" customFormat="1" ht="28.5" x14ac:dyDescent="0.2">
      <c r="A68" s="427">
        <v>1717</v>
      </c>
      <c r="B68" s="18"/>
      <c r="C68" s="428" t="s">
        <v>425</v>
      </c>
      <c r="D68" s="60">
        <f t="shared" si="0"/>
        <v>0</v>
      </c>
      <c r="E68" s="458"/>
      <c r="F68" s="459"/>
      <c r="G68" s="473"/>
      <c r="H68" s="77"/>
      <c r="I68" s="358"/>
      <c r="J68" s="654"/>
    </row>
    <row r="69" spans="1:12" s="348" customFormat="1" ht="14.25" x14ac:dyDescent="0.2">
      <c r="A69" s="427">
        <v>1718</v>
      </c>
      <c r="B69" s="18"/>
      <c r="C69" s="428" t="s">
        <v>426</v>
      </c>
      <c r="D69" s="60">
        <f t="shared" si="0"/>
        <v>0</v>
      </c>
      <c r="E69" s="458"/>
      <c r="F69" s="459"/>
      <c r="G69" s="473"/>
      <c r="H69" s="77"/>
      <c r="I69" s="358"/>
      <c r="J69" s="654"/>
    </row>
    <row r="70" spans="1:12" s="348" customFormat="1" ht="14.25" x14ac:dyDescent="0.2">
      <c r="A70" s="427">
        <v>1719</v>
      </c>
      <c r="B70" s="18"/>
      <c r="C70" s="428" t="s">
        <v>427</v>
      </c>
      <c r="D70" s="60">
        <f t="shared" si="0"/>
        <v>0</v>
      </c>
      <c r="E70" s="458"/>
      <c r="F70" s="459"/>
      <c r="G70" s="473"/>
      <c r="H70" s="77"/>
      <c r="I70" s="358"/>
      <c r="J70" s="654"/>
    </row>
    <row r="71" spans="1:12" s="344" customFormat="1" ht="25.5" x14ac:dyDescent="0.2">
      <c r="A71" s="349"/>
      <c r="B71" s="349"/>
      <c r="C71" s="362" t="s">
        <v>16</v>
      </c>
      <c r="D71" s="64">
        <f>SUM(D13:D70)</f>
        <v>0</v>
      </c>
      <c r="E71" s="64">
        <f>SUM(E13:E70)</f>
        <v>0</v>
      </c>
      <c r="F71" s="64">
        <f>SUM(F13:F70)</f>
        <v>0</v>
      </c>
      <c r="G71" s="64">
        <f>SUM(G13:G70)</f>
        <v>0</v>
      </c>
      <c r="H71" s="64">
        <f>SUM(H13:H70)</f>
        <v>0</v>
      </c>
      <c r="I71" s="350"/>
      <c r="J71" s="328"/>
      <c r="L71" s="45"/>
    </row>
    <row r="72" spans="1:12" s="348" customFormat="1" ht="28.5" x14ac:dyDescent="0.2">
      <c r="A72" s="427">
        <v>2111</v>
      </c>
      <c r="B72" s="385"/>
      <c r="C72" s="428" t="s">
        <v>249</v>
      </c>
      <c r="D72" s="60">
        <f t="shared" ref="D72:D135" si="1">SUM(E72:H72)</f>
        <v>0</v>
      </c>
      <c r="E72" s="460"/>
      <c r="F72" s="461"/>
      <c r="G72" s="448"/>
      <c r="H72" s="386"/>
      <c r="I72" s="351"/>
    </row>
    <row r="73" spans="1:12" s="348" customFormat="1" ht="28.5" x14ac:dyDescent="0.2">
      <c r="A73" s="427">
        <v>2121</v>
      </c>
      <c r="B73" s="385"/>
      <c r="C73" s="428" t="s">
        <v>250</v>
      </c>
      <c r="D73" s="60">
        <f t="shared" si="1"/>
        <v>0</v>
      </c>
      <c r="E73" s="460"/>
      <c r="F73" s="461"/>
      <c r="G73" s="448"/>
      <c r="H73" s="386"/>
      <c r="I73" s="351"/>
    </row>
    <row r="74" spans="1:12" s="348" customFormat="1" ht="14.25" x14ac:dyDescent="0.2">
      <c r="A74" s="427">
        <v>2131</v>
      </c>
      <c r="B74" s="385"/>
      <c r="C74" s="428" t="s">
        <v>251</v>
      </c>
      <c r="D74" s="60">
        <f t="shared" si="1"/>
        <v>0</v>
      </c>
      <c r="E74" s="460"/>
      <c r="F74" s="461"/>
      <c r="G74" s="448"/>
      <c r="H74" s="386"/>
      <c r="I74" s="351"/>
    </row>
    <row r="75" spans="1:12" s="348" customFormat="1" ht="42.75" x14ac:dyDescent="0.2">
      <c r="A75" s="427">
        <v>2141</v>
      </c>
      <c r="B75" s="385"/>
      <c r="C75" s="428" t="s">
        <v>252</v>
      </c>
      <c r="D75" s="60">
        <f t="shared" si="1"/>
        <v>0</v>
      </c>
      <c r="E75" s="460"/>
      <c r="F75" s="461"/>
      <c r="G75" s="448"/>
      <c r="H75" s="386"/>
      <c r="I75" s="351"/>
    </row>
    <row r="76" spans="1:12" s="348" customFormat="1" ht="14.25" x14ac:dyDescent="0.2">
      <c r="A76" s="427">
        <v>2151</v>
      </c>
      <c r="B76" s="385"/>
      <c r="C76" s="428" t="s">
        <v>43</v>
      </c>
      <c r="D76" s="60">
        <f>SUM(E76:H76)</f>
        <v>60000</v>
      </c>
      <c r="E76" s="460"/>
      <c r="F76" s="461"/>
      <c r="G76" s="448">
        <v>30000</v>
      </c>
      <c r="H76" s="386">
        <v>30000</v>
      </c>
      <c r="I76" s="351"/>
    </row>
    <row r="77" spans="1:12" s="348" customFormat="1" ht="14.25" x14ac:dyDescent="0.2">
      <c r="A77" s="427">
        <v>2161</v>
      </c>
      <c r="B77" s="385"/>
      <c r="C77" s="428" t="s">
        <v>44</v>
      </c>
      <c r="D77" s="60">
        <f t="shared" si="1"/>
        <v>0</v>
      </c>
      <c r="E77" s="460"/>
      <c r="F77" s="461"/>
      <c r="G77" s="448"/>
      <c r="H77" s="386"/>
      <c r="I77" s="351"/>
    </row>
    <row r="78" spans="1:12" s="348" customFormat="1" ht="14.25" x14ac:dyDescent="0.2">
      <c r="A78" s="427">
        <v>2171</v>
      </c>
      <c r="B78" s="385"/>
      <c r="C78" s="428" t="s">
        <v>253</v>
      </c>
      <c r="D78" s="60">
        <f t="shared" si="1"/>
        <v>0</v>
      </c>
      <c r="E78" s="460"/>
      <c r="F78" s="461"/>
      <c r="G78" s="448"/>
      <c r="H78" s="386"/>
      <c r="I78" s="351"/>
    </row>
    <row r="79" spans="1:12" s="348" customFormat="1" ht="28.5" x14ac:dyDescent="0.2">
      <c r="A79" s="427">
        <v>2181</v>
      </c>
      <c r="B79" s="385"/>
      <c r="C79" s="428" t="s">
        <v>254</v>
      </c>
      <c r="D79" s="60">
        <f t="shared" si="1"/>
        <v>0</v>
      </c>
      <c r="E79" s="460"/>
      <c r="F79" s="461"/>
      <c r="G79" s="448"/>
      <c r="H79" s="386"/>
      <c r="I79" s="351"/>
    </row>
    <row r="80" spans="1:12" s="348" customFormat="1" ht="14.25" x14ac:dyDescent="0.2">
      <c r="A80" s="427">
        <v>2182</v>
      </c>
      <c r="B80" s="385"/>
      <c r="C80" s="428" t="s">
        <v>255</v>
      </c>
      <c r="D80" s="60">
        <f t="shared" si="1"/>
        <v>0</v>
      </c>
      <c r="E80" s="460"/>
      <c r="F80" s="461"/>
      <c r="G80" s="448"/>
      <c r="H80" s="386"/>
      <c r="I80" s="351"/>
    </row>
    <row r="81" spans="1:9" s="348" customFormat="1" ht="14.25" x14ac:dyDescent="0.2">
      <c r="A81" s="427">
        <v>2183</v>
      </c>
      <c r="B81" s="385"/>
      <c r="C81" s="428" t="s">
        <v>256</v>
      </c>
      <c r="D81" s="60">
        <f t="shared" si="1"/>
        <v>0</v>
      </c>
      <c r="E81" s="460"/>
      <c r="F81" s="461"/>
      <c r="G81" s="448"/>
      <c r="H81" s="386"/>
      <c r="I81" s="351"/>
    </row>
    <row r="82" spans="1:9" s="348" customFormat="1" ht="42.75" x14ac:dyDescent="0.2">
      <c r="A82" s="427">
        <v>2211</v>
      </c>
      <c r="B82" s="385"/>
      <c r="C82" s="428" t="s">
        <v>257</v>
      </c>
      <c r="D82" s="60">
        <f t="shared" si="1"/>
        <v>0</v>
      </c>
      <c r="E82" s="460"/>
      <c r="F82" s="461"/>
      <c r="G82" s="448"/>
      <c r="H82" s="386"/>
      <c r="I82" s="351"/>
    </row>
    <row r="83" spans="1:9" s="348" customFormat="1" ht="71.25" x14ac:dyDescent="0.2">
      <c r="A83" s="427">
        <v>2212</v>
      </c>
      <c r="B83" s="385"/>
      <c r="C83" s="428" t="s">
        <v>258</v>
      </c>
      <c r="D83" s="60">
        <f t="shared" si="1"/>
        <v>0</v>
      </c>
      <c r="E83" s="460"/>
      <c r="F83" s="461"/>
      <c r="G83" s="448"/>
      <c r="H83" s="386"/>
      <c r="I83" s="351"/>
    </row>
    <row r="84" spans="1:9" s="348" customFormat="1" ht="42.75" x14ac:dyDescent="0.2">
      <c r="A84" s="427">
        <v>2213</v>
      </c>
      <c r="B84" s="385"/>
      <c r="C84" s="428" t="s">
        <v>259</v>
      </c>
      <c r="D84" s="60">
        <f t="shared" si="1"/>
        <v>0</v>
      </c>
      <c r="E84" s="460"/>
      <c r="F84" s="461"/>
      <c r="G84" s="448"/>
      <c r="H84" s="386"/>
      <c r="I84" s="351"/>
    </row>
    <row r="85" spans="1:9" s="348" customFormat="1" ht="42.75" x14ac:dyDescent="0.2">
      <c r="A85" s="427">
        <v>2214</v>
      </c>
      <c r="B85" s="385"/>
      <c r="C85" s="428" t="s">
        <v>260</v>
      </c>
      <c r="D85" s="60">
        <f t="shared" si="1"/>
        <v>0</v>
      </c>
      <c r="E85" s="460"/>
      <c r="F85" s="461"/>
      <c r="G85" s="448"/>
      <c r="H85" s="386"/>
      <c r="I85" s="351"/>
    </row>
    <row r="86" spans="1:9" s="348" customFormat="1" ht="42.75" x14ac:dyDescent="0.2">
      <c r="A86" s="427">
        <v>2215</v>
      </c>
      <c r="B86" s="385"/>
      <c r="C86" s="428" t="s">
        <v>261</v>
      </c>
      <c r="D86" s="60">
        <f t="shared" si="1"/>
        <v>0</v>
      </c>
      <c r="E86" s="460"/>
      <c r="F86" s="461"/>
      <c r="G86" s="448"/>
      <c r="H86" s="386"/>
      <c r="I86" s="351"/>
    </row>
    <row r="87" spans="1:9" s="348" customFormat="1" ht="42.75" x14ac:dyDescent="0.2">
      <c r="A87" s="427">
        <v>2216</v>
      </c>
      <c r="B87" s="385"/>
      <c r="C87" s="428" t="s">
        <v>262</v>
      </c>
      <c r="D87" s="60">
        <f t="shared" si="1"/>
        <v>0</v>
      </c>
      <c r="E87" s="460"/>
      <c r="F87" s="461"/>
      <c r="G87" s="448"/>
      <c r="H87" s="386"/>
      <c r="I87" s="351"/>
    </row>
    <row r="88" spans="1:9" s="348" customFormat="1" ht="14.25" x14ac:dyDescent="0.2">
      <c r="A88" s="427">
        <v>2221</v>
      </c>
      <c r="B88" s="385"/>
      <c r="C88" s="428" t="s">
        <v>263</v>
      </c>
      <c r="D88" s="60">
        <f t="shared" si="1"/>
        <v>0</v>
      </c>
      <c r="E88" s="460"/>
      <c r="F88" s="461"/>
      <c r="G88" s="448"/>
      <c r="H88" s="386"/>
      <c r="I88" s="351"/>
    </row>
    <row r="89" spans="1:9" s="348" customFormat="1" ht="28.5" x14ac:dyDescent="0.2">
      <c r="A89" s="427">
        <v>2231</v>
      </c>
      <c r="B89" s="385"/>
      <c r="C89" s="428" t="s">
        <v>48</v>
      </c>
      <c r="D89" s="60">
        <f t="shared" si="1"/>
        <v>0</v>
      </c>
      <c r="E89" s="460"/>
      <c r="F89" s="461"/>
      <c r="G89" s="448"/>
      <c r="H89" s="386"/>
      <c r="I89" s="351"/>
    </row>
    <row r="90" spans="1:9" s="348" customFormat="1" ht="42.75" x14ac:dyDescent="0.2">
      <c r="A90" s="427">
        <v>2311</v>
      </c>
      <c r="B90" s="385"/>
      <c r="C90" s="428" t="s">
        <v>264</v>
      </c>
      <c r="D90" s="60">
        <f t="shared" si="1"/>
        <v>0</v>
      </c>
      <c r="E90" s="460"/>
      <c r="F90" s="461"/>
      <c r="G90" s="448"/>
      <c r="H90" s="386"/>
      <c r="I90" s="351"/>
    </row>
    <row r="91" spans="1:9" s="348" customFormat="1" ht="28.5" x14ac:dyDescent="0.2">
      <c r="A91" s="427">
        <v>2321</v>
      </c>
      <c r="B91" s="385"/>
      <c r="C91" s="428" t="s">
        <v>265</v>
      </c>
      <c r="D91" s="60">
        <f t="shared" si="1"/>
        <v>0</v>
      </c>
      <c r="E91" s="460"/>
      <c r="F91" s="461"/>
      <c r="G91" s="448"/>
      <c r="H91" s="386"/>
      <c r="I91" s="351"/>
    </row>
    <row r="92" spans="1:9" s="348" customFormat="1" ht="42.75" x14ac:dyDescent="0.2">
      <c r="A92" s="427">
        <v>2331</v>
      </c>
      <c r="B92" s="385"/>
      <c r="C92" s="428" t="s">
        <v>266</v>
      </c>
      <c r="D92" s="60">
        <f t="shared" si="1"/>
        <v>0</v>
      </c>
      <c r="E92" s="460"/>
      <c r="F92" s="461"/>
      <c r="G92" s="448"/>
      <c r="H92" s="386"/>
      <c r="I92" s="351"/>
    </row>
    <row r="93" spans="1:9" s="348" customFormat="1" ht="42.75" x14ac:dyDescent="0.2">
      <c r="A93" s="427">
        <v>2341</v>
      </c>
      <c r="B93" s="385"/>
      <c r="C93" s="428" t="s">
        <v>267</v>
      </c>
      <c r="D93" s="60">
        <f t="shared" si="1"/>
        <v>0</v>
      </c>
      <c r="E93" s="460"/>
      <c r="F93" s="461"/>
      <c r="G93" s="448"/>
      <c r="H93" s="386"/>
      <c r="I93" s="351"/>
    </row>
    <row r="94" spans="1:9" s="348" customFormat="1" ht="42.75" x14ac:dyDescent="0.2">
      <c r="A94" s="427">
        <v>2351</v>
      </c>
      <c r="B94" s="385"/>
      <c r="C94" s="428" t="s">
        <v>268</v>
      </c>
      <c r="D94" s="60">
        <f t="shared" si="1"/>
        <v>0</v>
      </c>
      <c r="E94" s="460"/>
      <c r="F94" s="461"/>
      <c r="G94" s="448"/>
      <c r="H94" s="386"/>
      <c r="I94" s="351"/>
    </row>
    <row r="95" spans="1:9" s="348" customFormat="1" ht="42.75" x14ac:dyDescent="0.2">
      <c r="A95" s="427">
        <v>2361</v>
      </c>
      <c r="B95" s="385"/>
      <c r="C95" s="428" t="s">
        <v>269</v>
      </c>
      <c r="D95" s="60">
        <f t="shared" si="1"/>
        <v>0</v>
      </c>
      <c r="E95" s="460"/>
      <c r="F95" s="461"/>
      <c r="G95" s="448"/>
      <c r="H95" s="386"/>
      <c r="I95" s="351"/>
    </row>
    <row r="96" spans="1:9" s="348" customFormat="1" ht="28.5" x14ac:dyDescent="0.2">
      <c r="A96" s="427">
        <v>2371</v>
      </c>
      <c r="B96" s="385"/>
      <c r="C96" s="428" t="s">
        <v>248</v>
      </c>
      <c r="D96" s="60">
        <f t="shared" si="1"/>
        <v>0</v>
      </c>
      <c r="E96" s="460"/>
      <c r="F96" s="461"/>
      <c r="G96" s="448"/>
      <c r="H96" s="386"/>
      <c r="I96" s="351"/>
    </row>
    <row r="97" spans="1:11" s="348" customFormat="1" ht="28.5" x14ac:dyDescent="0.2">
      <c r="A97" s="427">
        <v>2381</v>
      </c>
      <c r="B97" s="385"/>
      <c r="C97" s="428" t="s">
        <v>270</v>
      </c>
      <c r="D97" s="60">
        <f t="shared" si="1"/>
        <v>0</v>
      </c>
      <c r="E97" s="460"/>
      <c r="F97" s="461"/>
      <c r="G97" s="448"/>
      <c r="H97" s="386"/>
      <c r="I97" s="351"/>
    </row>
    <row r="98" spans="1:11" s="348" customFormat="1" ht="28.5" x14ac:dyDescent="0.2">
      <c r="A98" s="427">
        <v>2391</v>
      </c>
      <c r="B98" s="385"/>
      <c r="C98" s="428" t="s">
        <v>271</v>
      </c>
      <c r="D98" s="60">
        <f t="shared" si="1"/>
        <v>0</v>
      </c>
      <c r="E98" s="460"/>
      <c r="F98" s="461"/>
      <c r="G98" s="448"/>
      <c r="H98" s="386"/>
      <c r="I98" s="351"/>
    </row>
    <row r="99" spans="1:11" s="348" customFormat="1" ht="14.25" x14ac:dyDescent="0.2">
      <c r="A99" s="427">
        <v>2411</v>
      </c>
      <c r="B99" s="385"/>
      <c r="C99" s="428" t="s">
        <v>49</v>
      </c>
      <c r="D99" s="60">
        <f t="shared" si="1"/>
        <v>0</v>
      </c>
      <c r="E99" s="460"/>
      <c r="F99" s="461"/>
      <c r="G99" s="448"/>
      <c r="H99" s="386"/>
      <c r="I99" s="351"/>
    </row>
    <row r="100" spans="1:11" s="348" customFormat="1" ht="14.25" x14ac:dyDescent="0.2">
      <c r="A100" s="427">
        <v>2421</v>
      </c>
      <c r="B100" s="385"/>
      <c r="C100" s="428" t="s">
        <v>50</v>
      </c>
      <c r="D100" s="60">
        <f t="shared" si="1"/>
        <v>0</v>
      </c>
      <c r="E100" s="460"/>
      <c r="F100" s="461"/>
      <c r="G100" s="448"/>
      <c r="H100" s="386"/>
      <c r="I100" s="351"/>
    </row>
    <row r="101" spans="1:11" s="348" customFormat="1" ht="25.5" x14ac:dyDescent="0.35">
      <c r="A101" s="427">
        <v>2431</v>
      </c>
      <c r="B101" s="385"/>
      <c r="C101" s="428" t="s">
        <v>272</v>
      </c>
      <c r="D101" s="60">
        <f t="shared" si="1"/>
        <v>0</v>
      </c>
      <c r="E101" s="460"/>
      <c r="F101" s="461"/>
      <c r="G101" s="448"/>
      <c r="H101" s="386"/>
      <c r="I101" s="351"/>
      <c r="K101" s="498"/>
    </row>
    <row r="102" spans="1:11" s="348" customFormat="1" ht="14.25" x14ac:dyDescent="0.2">
      <c r="A102" s="427">
        <v>2441</v>
      </c>
      <c r="B102" s="385"/>
      <c r="C102" s="428" t="s">
        <v>52</v>
      </c>
      <c r="D102" s="60">
        <f t="shared" si="1"/>
        <v>0</v>
      </c>
      <c r="E102" s="460"/>
      <c r="F102" s="461"/>
      <c r="G102" s="448"/>
      <c r="H102" s="386"/>
      <c r="I102" s="351"/>
    </row>
    <row r="103" spans="1:11" s="348" customFormat="1" ht="14.25" x14ac:dyDescent="0.2">
      <c r="A103" s="427">
        <v>2451</v>
      </c>
      <c r="B103" s="385"/>
      <c r="C103" s="428" t="s">
        <v>53</v>
      </c>
      <c r="D103" s="60">
        <f t="shared" si="1"/>
        <v>0</v>
      </c>
      <c r="E103" s="460"/>
      <c r="F103" s="461"/>
      <c r="G103" s="448"/>
      <c r="H103" s="386"/>
      <c r="I103" s="351"/>
    </row>
    <row r="104" spans="1:11" s="348" customFormat="1" ht="14.25" x14ac:dyDescent="0.2">
      <c r="A104" s="427">
        <v>2461</v>
      </c>
      <c r="B104" s="385"/>
      <c r="C104" s="428" t="s">
        <v>273</v>
      </c>
      <c r="D104" s="60">
        <f t="shared" si="1"/>
        <v>0</v>
      </c>
      <c r="E104" s="460"/>
      <c r="F104" s="461"/>
      <c r="G104" s="448"/>
      <c r="H104" s="386"/>
      <c r="I104" s="351"/>
    </row>
    <row r="105" spans="1:11" s="348" customFormat="1" ht="28.5" x14ac:dyDescent="0.2">
      <c r="A105" s="427">
        <v>2471</v>
      </c>
      <c r="B105" s="385"/>
      <c r="C105" s="428" t="s">
        <v>274</v>
      </c>
      <c r="D105" s="60">
        <f t="shared" si="1"/>
        <v>0</v>
      </c>
      <c r="E105" s="460"/>
      <c r="F105" s="461"/>
      <c r="G105" s="448"/>
      <c r="H105" s="386"/>
      <c r="I105" s="351"/>
    </row>
    <row r="106" spans="1:11" s="348" customFormat="1" ht="14.25" x14ac:dyDescent="0.2">
      <c r="A106" s="427">
        <v>2481</v>
      </c>
      <c r="B106" s="385"/>
      <c r="C106" s="428" t="s">
        <v>56</v>
      </c>
      <c r="D106" s="60">
        <f t="shared" si="1"/>
        <v>0</v>
      </c>
      <c r="E106" s="460"/>
      <c r="F106" s="462"/>
      <c r="G106" s="448"/>
      <c r="H106" s="83"/>
      <c r="I106" s="351"/>
    </row>
    <row r="107" spans="1:11" s="348" customFormat="1" ht="28.5" x14ac:dyDescent="0.2">
      <c r="A107" s="427">
        <v>2491</v>
      </c>
      <c r="B107" s="385"/>
      <c r="C107" s="428" t="s">
        <v>57</v>
      </c>
      <c r="D107" s="60">
        <f t="shared" si="1"/>
        <v>0</v>
      </c>
      <c r="E107" s="460"/>
      <c r="F107" s="462"/>
      <c r="G107" s="448"/>
      <c r="H107" s="78"/>
      <c r="I107" s="351"/>
    </row>
    <row r="108" spans="1:11" s="348" customFormat="1" ht="14.25" x14ac:dyDescent="0.2">
      <c r="A108" s="427">
        <v>2511</v>
      </c>
      <c r="B108" s="385"/>
      <c r="C108" s="428" t="s">
        <v>58</v>
      </c>
      <c r="D108" s="60">
        <f t="shared" si="1"/>
        <v>22100</v>
      </c>
      <c r="E108" s="460"/>
      <c r="F108" s="462"/>
      <c r="G108" s="474">
        <v>10000</v>
      </c>
      <c r="H108" s="78">
        <f>30000-4900-13000</f>
        <v>12100</v>
      </c>
      <c r="I108" s="351"/>
    </row>
    <row r="109" spans="1:11" s="348" customFormat="1" ht="30.6" customHeight="1" x14ac:dyDescent="0.2">
      <c r="A109" s="427">
        <v>2521</v>
      </c>
      <c r="B109" s="385"/>
      <c r="C109" s="428" t="s">
        <v>59</v>
      </c>
      <c r="D109" s="60">
        <f t="shared" si="1"/>
        <v>0</v>
      </c>
      <c r="E109" s="460"/>
      <c r="F109" s="461"/>
      <c r="G109" s="448"/>
      <c r="H109" s="386"/>
      <c r="I109" s="351"/>
    </row>
    <row r="110" spans="1:11" s="348" customFormat="1" ht="14.25" x14ac:dyDescent="0.2">
      <c r="A110" s="427">
        <v>2531</v>
      </c>
      <c r="B110" s="385"/>
      <c r="C110" s="428" t="s">
        <v>60</v>
      </c>
      <c r="D110" s="60">
        <f t="shared" si="1"/>
        <v>0</v>
      </c>
      <c r="E110" s="460"/>
      <c r="F110" s="463"/>
      <c r="G110" s="474"/>
      <c r="H110" s="78"/>
      <c r="I110" s="351"/>
    </row>
    <row r="111" spans="1:11" s="348" customFormat="1" ht="28.5" x14ac:dyDescent="0.2">
      <c r="A111" s="427">
        <v>2541</v>
      </c>
      <c r="B111" s="385"/>
      <c r="C111" s="428" t="s">
        <v>61</v>
      </c>
      <c r="D111" s="60">
        <f>SUM(E111:H111)</f>
        <v>0</v>
      </c>
      <c r="E111" s="460"/>
      <c r="F111" s="463"/>
      <c r="G111" s="474"/>
      <c r="H111" s="78"/>
      <c r="I111" s="351"/>
    </row>
    <row r="112" spans="1:11" s="348" customFormat="1" ht="28.5" x14ac:dyDescent="0.2">
      <c r="A112" s="427">
        <v>2551</v>
      </c>
      <c r="B112" s="385"/>
      <c r="C112" s="428" t="s">
        <v>62</v>
      </c>
      <c r="D112" s="60">
        <f>SUM(E112:H112)</f>
        <v>38000</v>
      </c>
      <c r="E112" s="460"/>
      <c r="F112" s="463"/>
      <c r="G112" s="474">
        <v>2000</v>
      </c>
      <c r="H112" s="78">
        <f>50000-20000+6000</f>
        <v>36000</v>
      </c>
      <c r="I112" s="351"/>
    </row>
    <row r="113" spans="1:9" s="348" customFormat="1" ht="28.5" x14ac:dyDescent="0.2">
      <c r="A113" s="427">
        <v>2561</v>
      </c>
      <c r="B113" s="385"/>
      <c r="C113" s="428" t="s">
        <v>275</v>
      </c>
      <c r="D113" s="60">
        <f t="shared" si="1"/>
        <v>0</v>
      </c>
      <c r="E113" s="460"/>
      <c r="F113" s="463"/>
      <c r="G113" s="474"/>
      <c r="H113" s="78"/>
      <c r="I113" s="351"/>
    </row>
    <row r="114" spans="1:9" s="348" customFormat="1" ht="14.25" x14ac:dyDescent="0.2">
      <c r="A114" s="427">
        <v>2591</v>
      </c>
      <c r="B114" s="385"/>
      <c r="C114" s="428" t="s">
        <v>64</v>
      </c>
      <c r="D114" s="60">
        <f t="shared" si="1"/>
        <v>10000</v>
      </c>
      <c r="E114" s="460"/>
      <c r="F114" s="463"/>
      <c r="G114" s="474"/>
      <c r="H114" s="78">
        <f>30000-5000-5000-10000</f>
        <v>10000</v>
      </c>
      <c r="I114" s="351"/>
    </row>
    <row r="115" spans="1:9" s="348" customFormat="1" ht="71.25" x14ac:dyDescent="0.2">
      <c r="A115" s="427">
        <v>2611</v>
      </c>
      <c r="B115" s="385"/>
      <c r="C115" s="428" t="s">
        <v>276</v>
      </c>
      <c r="D115" s="60">
        <f t="shared" si="1"/>
        <v>0</v>
      </c>
      <c r="E115" s="460"/>
      <c r="F115" s="463"/>
      <c r="G115" s="474"/>
      <c r="H115" s="78"/>
      <c r="I115" s="351"/>
    </row>
    <row r="116" spans="1:9" s="348" customFormat="1" ht="57" x14ac:dyDescent="0.2">
      <c r="A116" s="427">
        <v>2612</v>
      </c>
      <c r="B116" s="385"/>
      <c r="C116" s="428" t="s">
        <v>277</v>
      </c>
      <c r="D116" s="60">
        <f t="shared" si="1"/>
        <v>0</v>
      </c>
      <c r="E116" s="460"/>
      <c r="F116" s="463"/>
      <c r="G116" s="474"/>
      <c r="H116" s="78"/>
      <c r="I116" s="351"/>
    </row>
    <row r="117" spans="1:9" s="348" customFormat="1" ht="57" x14ac:dyDescent="0.2">
      <c r="A117" s="427">
        <v>2613</v>
      </c>
      <c r="B117" s="385"/>
      <c r="C117" s="428" t="s">
        <v>278</v>
      </c>
      <c r="D117" s="60">
        <f t="shared" si="1"/>
        <v>0</v>
      </c>
      <c r="E117" s="460"/>
      <c r="F117" s="463"/>
      <c r="G117" s="474"/>
      <c r="H117" s="78"/>
      <c r="I117" s="351"/>
    </row>
    <row r="118" spans="1:9" s="348" customFormat="1" ht="42.75" x14ac:dyDescent="0.2">
      <c r="A118" s="427">
        <v>2614</v>
      </c>
      <c r="B118" s="385"/>
      <c r="C118" s="428" t="s">
        <v>279</v>
      </c>
      <c r="D118" s="60">
        <f t="shared" si="1"/>
        <v>0</v>
      </c>
      <c r="E118" s="460"/>
      <c r="F118" s="463"/>
      <c r="G118" s="474"/>
      <c r="H118" s="78"/>
      <c r="I118" s="351"/>
    </row>
    <row r="119" spans="1:9" s="348" customFormat="1" ht="14.25" x14ac:dyDescent="0.2">
      <c r="A119" s="427">
        <v>2711</v>
      </c>
      <c r="B119" s="352"/>
      <c r="C119" s="428" t="s">
        <v>67</v>
      </c>
      <c r="D119" s="60">
        <f t="shared" si="1"/>
        <v>0</v>
      </c>
      <c r="E119" s="460"/>
      <c r="F119" s="463"/>
      <c r="G119" s="474"/>
      <c r="H119" s="78"/>
      <c r="I119" s="351"/>
    </row>
    <row r="120" spans="1:9" s="348" customFormat="1" ht="28.5" x14ac:dyDescent="0.2">
      <c r="A120" s="427">
        <v>2721</v>
      </c>
      <c r="B120" s="352"/>
      <c r="C120" s="428" t="s">
        <v>68</v>
      </c>
      <c r="D120" s="60">
        <f t="shared" si="1"/>
        <v>0</v>
      </c>
      <c r="E120" s="460"/>
      <c r="F120" s="461"/>
      <c r="G120" s="474"/>
      <c r="H120" s="78">
        <f>13000-13000</f>
        <v>0</v>
      </c>
      <c r="I120" s="351"/>
    </row>
    <row r="121" spans="1:9" s="348" customFormat="1" ht="14.25" x14ac:dyDescent="0.2">
      <c r="A121" s="427">
        <v>2731</v>
      </c>
      <c r="B121" s="385"/>
      <c r="C121" s="428" t="s">
        <v>69</v>
      </c>
      <c r="D121" s="60">
        <f t="shared" si="1"/>
        <v>0</v>
      </c>
      <c r="E121" s="460"/>
      <c r="F121" s="461"/>
      <c r="G121" s="448"/>
      <c r="H121" s="386"/>
      <c r="I121" s="351"/>
    </row>
    <row r="122" spans="1:9" s="348" customFormat="1" ht="14.25" x14ac:dyDescent="0.2">
      <c r="A122" s="427">
        <v>2741</v>
      </c>
      <c r="B122" s="385"/>
      <c r="C122" s="428" t="s">
        <v>280</v>
      </c>
      <c r="D122" s="60">
        <f t="shared" si="1"/>
        <v>0</v>
      </c>
      <c r="E122" s="460"/>
      <c r="F122" s="463"/>
      <c r="G122" s="448"/>
      <c r="H122" s="78"/>
      <c r="I122" s="351"/>
    </row>
    <row r="123" spans="1:9" s="348" customFormat="1" ht="28.9" customHeight="1" x14ac:dyDescent="0.2">
      <c r="A123" s="427">
        <v>2751</v>
      </c>
      <c r="B123" s="385"/>
      <c r="C123" s="428" t="s">
        <v>281</v>
      </c>
      <c r="D123" s="60">
        <f t="shared" si="1"/>
        <v>1710</v>
      </c>
      <c r="E123" s="460"/>
      <c r="F123" s="461"/>
      <c r="G123" s="448"/>
      <c r="H123" s="386">
        <v>1710</v>
      </c>
      <c r="I123" s="351"/>
    </row>
    <row r="124" spans="1:9" s="348" customFormat="1" ht="14.25" x14ac:dyDescent="0.2">
      <c r="A124" s="427">
        <v>2811</v>
      </c>
      <c r="B124" s="385"/>
      <c r="C124" s="428" t="s">
        <v>282</v>
      </c>
      <c r="D124" s="60">
        <f t="shared" si="1"/>
        <v>0</v>
      </c>
      <c r="E124" s="460"/>
      <c r="F124" s="462"/>
      <c r="G124" s="474"/>
      <c r="H124" s="78"/>
      <c r="I124" s="351"/>
    </row>
    <row r="125" spans="1:9" s="348" customFormat="1" ht="24" customHeight="1" x14ac:dyDescent="0.2">
      <c r="A125" s="427">
        <v>2821</v>
      </c>
      <c r="B125" s="385"/>
      <c r="C125" s="428" t="s">
        <v>283</v>
      </c>
      <c r="D125" s="60">
        <f t="shared" si="1"/>
        <v>0</v>
      </c>
      <c r="E125" s="460"/>
      <c r="F125" s="462"/>
      <c r="G125" s="474"/>
      <c r="H125" s="78"/>
      <c r="I125" s="351"/>
    </row>
    <row r="126" spans="1:9" s="348" customFormat="1" ht="28.5" x14ac:dyDescent="0.2">
      <c r="A126" s="427">
        <v>2831</v>
      </c>
      <c r="B126" s="385"/>
      <c r="C126" s="428" t="s">
        <v>284</v>
      </c>
      <c r="D126" s="60">
        <f t="shared" si="1"/>
        <v>0</v>
      </c>
      <c r="E126" s="460"/>
      <c r="F126" s="461"/>
      <c r="G126" s="474"/>
      <c r="H126" s="78"/>
      <c r="I126" s="351"/>
    </row>
    <row r="127" spans="1:9" s="348" customFormat="1" ht="26.45" customHeight="1" x14ac:dyDescent="0.2">
      <c r="A127" s="427">
        <v>2911</v>
      </c>
      <c r="B127" s="385"/>
      <c r="C127" s="428" t="s">
        <v>70</v>
      </c>
      <c r="D127" s="60">
        <f t="shared" si="1"/>
        <v>0</v>
      </c>
      <c r="E127" s="460"/>
      <c r="F127" s="462"/>
      <c r="G127" s="474"/>
      <c r="H127" s="78"/>
      <c r="I127" s="351"/>
    </row>
    <row r="128" spans="1:9" s="348" customFormat="1" ht="28.5" x14ac:dyDescent="0.2">
      <c r="A128" s="427">
        <v>2921</v>
      </c>
      <c r="B128" s="385"/>
      <c r="C128" s="428" t="s">
        <v>71</v>
      </c>
      <c r="D128" s="60">
        <f t="shared" si="1"/>
        <v>0</v>
      </c>
      <c r="E128" s="460"/>
      <c r="F128" s="462"/>
      <c r="G128" s="474"/>
      <c r="H128" s="78"/>
      <c r="I128" s="351"/>
    </row>
    <row r="129" spans="1:12" s="348" customFormat="1" ht="42.75" x14ac:dyDescent="0.2">
      <c r="A129" s="427">
        <v>2931</v>
      </c>
      <c r="B129" s="385"/>
      <c r="C129" s="428" t="s">
        <v>72</v>
      </c>
      <c r="D129" s="60">
        <f t="shared" si="1"/>
        <v>0</v>
      </c>
      <c r="E129" s="460"/>
      <c r="F129" s="461"/>
      <c r="G129" s="448"/>
      <c r="H129" s="386"/>
      <c r="I129" s="351"/>
    </row>
    <row r="130" spans="1:12" s="348" customFormat="1" ht="42.75" x14ac:dyDescent="0.2">
      <c r="A130" s="427">
        <v>2941</v>
      </c>
      <c r="B130" s="385"/>
      <c r="C130" s="428" t="s">
        <v>285</v>
      </c>
      <c r="D130" s="60">
        <f t="shared" si="1"/>
        <v>0</v>
      </c>
      <c r="E130" s="460"/>
      <c r="F130" s="461"/>
      <c r="G130" s="474"/>
      <c r="H130" s="78"/>
      <c r="I130" s="351"/>
    </row>
    <row r="131" spans="1:12" s="348" customFormat="1" ht="42.75" x14ac:dyDescent="0.2">
      <c r="A131" s="427">
        <v>2951</v>
      </c>
      <c r="B131" s="385"/>
      <c r="C131" s="428" t="s">
        <v>286</v>
      </c>
      <c r="D131" s="60">
        <f t="shared" si="1"/>
        <v>900</v>
      </c>
      <c r="E131" s="460"/>
      <c r="F131" s="462"/>
      <c r="G131" s="474"/>
      <c r="H131" s="78">
        <f>15000-2100-12000</f>
        <v>900</v>
      </c>
      <c r="I131" s="351"/>
    </row>
    <row r="132" spans="1:12" s="348" customFormat="1" ht="28.5" x14ac:dyDescent="0.2">
      <c r="A132" s="427">
        <v>2961</v>
      </c>
      <c r="B132" s="385"/>
      <c r="C132" s="428" t="s">
        <v>75</v>
      </c>
      <c r="D132" s="60">
        <f t="shared" si="1"/>
        <v>0</v>
      </c>
      <c r="E132" s="460"/>
      <c r="F132" s="462"/>
      <c r="G132" s="474"/>
      <c r="H132" s="78"/>
      <c r="I132" s="351"/>
    </row>
    <row r="133" spans="1:12" s="348" customFormat="1" ht="28.5" x14ac:dyDescent="0.2">
      <c r="A133" s="427">
        <v>2971</v>
      </c>
      <c r="B133" s="385"/>
      <c r="C133" s="428" t="s">
        <v>287</v>
      </c>
      <c r="D133" s="60">
        <f t="shared" si="1"/>
        <v>0</v>
      </c>
      <c r="E133" s="460"/>
      <c r="F133" s="462"/>
      <c r="G133" s="474"/>
      <c r="H133" s="78"/>
      <c r="I133" s="351"/>
    </row>
    <row r="134" spans="1:12" s="348" customFormat="1" ht="28.5" x14ac:dyDescent="0.2">
      <c r="A134" s="427">
        <v>2981</v>
      </c>
      <c r="B134" s="385"/>
      <c r="C134" s="428" t="s">
        <v>76</v>
      </c>
      <c r="D134" s="60">
        <f t="shared" si="1"/>
        <v>0</v>
      </c>
      <c r="E134" s="460"/>
      <c r="F134" s="462"/>
      <c r="G134" s="474"/>
      <c r="H134" s="78"/>
      <c r="I134" s="351"/>
    </row>
    <row r="135" spans="1:12" s="348" customFormat="1" ht="27.6" customHeight="1" x14ac:dyDescent="0.2">
      <c r="A135" s="427">
        <v>2991</v>
      </c>
      <c r="B135" s="385"/>
      <c r="C135" s="428" t="s">
        <v>77</v>
      </c>
      <c r="D135" s="60">
        <f t="shared" si="1"/>
        <v>0</v>
      </c>
      <c r="E135" s="460"/>
      <c r="F135" s="462"/>
      <c r="G135" s="474"/>
      <c r="H135" s="78"/>
      <c r="I135" s="351"/>
      <c r="J135" s="348" t="s">
        <v>497</v>
      </c>
      <c r="K135" s="348" t="s">
        <v>496</v>
      </c>
      <c r="L135" s="348">
        <v>2000</v>
      </c>
    </row>
    <row r="136" spans="1:12" s="344" customFormat="1" ht="25.5" x14ac:dyDescent="0.2">
      <c r="A136" s="349"/>
      <c r="B136" s="349"/>
      <c r="C136" s="362" t="s">
        <v>17</v>
      </c>
      <c r="D136" s="65">
        <f>SUM(D72:D135)</f>
        <v>132710</v>
      </c>
      <c r="E136" s="65">
        <f>SUM(E72:E135)</f>
        <v>0</v>
      </c>
      <c r="F136" s="65">
        <f>SUM(F72:F135)</f>
        <v>0</v>
      </c>
      <c r="G136" s="65">
        <f>SUM(G72:G135)</f>
        <v>42000</v>
      </c>
      <c r="H136" s="65">
        <f>SUM(H72:H135)</f>
        <v>90710</v>
      </c>
      <c r="I136" s="350"/>
      <c r="J136" s="328">
        <f>ELECTROMECANICA!G136+ALIMENTARIAS!G136+'INOVACIÓN AGRICOLA SUSTENTABLE'!G136+ADMINISTRACION!G136</f>
        <v>204000</v>
      </c>
      <c r="K136" s="542">
        <f>ELECTROMECANICA!E136+ELECTROMECANICA!F136+ELECTROMECANICA!H136+ALIMENTARIAS!E136+ALIMENTARIAS!F136+ALIMENTARIAS!H136+'INOVACIÓN AGRICOLA SUSTENTABLE'!E136+'INOVACIÓN AGRICOLA SUSTENTABLE'!F136+'INOVACIÓN AGRICOLA SUSTENTABLE'!H136+ADMINISTRACION!E136+ADMINISTRACION!F136+ADMINISTRACION!H136</f>
        <v>583080</v>
      </c>
    </row>
    <row r="137" spans="1:12" s="348" customFormat="1" ht="14.25" x14ac:dyDescent="0.2">
      <c r="A137" s="427">
        <v>3111</v>
      </c>
      <c r="B137" s="385"/>
      <c r="C137" s="428" t="s">
        <v>288</v>
      </c>
      <c r="D137" s="60">
        <f t="shared" ref="D137:D204" si="2">SUM(E137:H137)</f>
        <v>0</v>
      </c>
      <c r="E137" s="460"/>
      <c r="F137" s="461"/>
      <c r="G137" s="448"/>
      <c r="H137" s="386"/>
      <c r="I137" s="351"/>
    </row>
    <row r="138" spans="1:12" s="348" customFormat="1" ht="14.25" x14ac:dyDescent="0.2">
      <c r="A138" s="427">
        <v>3112</v>
      </c>
      <c r="B138" s="385"/>
      <c r="C138" s="428" t="s">
        <v>289</v>
      </c>
      <c r="D138" s="60">
        <f t="shared" si="2"/>
        <v>0</v>
      </c>
      <c r="E138" s="460"/>
      <c r="F138" s="461"/>
      <c r="G138" s="474"/>
      <c r="H138" s="78"/>
      <c r="I138" s="351"/>
    </row>
    <row r="139" spans="1:12" s="348" customFormat="1" ht="28.5" x14ac:dyDescent="0.2">
      <c r="A139" s="427">
        <v>3113</v>
      </c>
      <c r="B139" s="385"/>
      <c r="C139" s="428" t="s">
        <v>290</v>
      </c>
      <c r="D139" s="60">
        <f t="shared" si="2"/>
        <v>0</v>
      </c>
      <c r="E139" s="464"/>
      <c r="F139" s="462"/>
      <c r="G139" s="474"/>
      <c r="H139" s="78"/>
      <c r="I139" s="351"/>
    </row>
    <row r="140" spans="1:12" s="348" customFormat="1" ht="14.25" x14ac:dyDescent="0.2">
      <c r="A140" s="427">
        <v>3121</v>
      </c>
      <c r="B140" s="385"/>
      <c r="C140" s="428" t="s">
        <v>291</v>
      </c>
      <c r="D140" s="60">
        <f t="shared" si="2"/>
        <v>21600</v>
      </c>
      <c r="E140" s="460"/>
      <c r="F140" s="461">
        <f>15000-2400</f>
        <v>12600</v>
      </c>
      <c r="G140" s="448"/>
      <c r="H140" s="386">
        <v>9000</v>
      </c>
      <c r="I140" s="351"/>
    </row>
    <row r="141" spans="1:12" s="348" customFormat="1" ht="14.25" x14ac:dyDescent="0.2">
      <c r="A141" s="427">
        <v>3131</v>
      </c>
      <c r="B141" s="385"/>
      <c r="C141" s="428" t="s">
        <v>292</v>
      </c>
      <c r="D141" s="60">
        <f t="shared" si="2"/>
        <v>0</v>
      </c>
      <c r="E141" s="460"/>
      <c r="F141" s="461"/>
      <c r="G141" s="448"/>
      <c r="H141" s="386"/>
      <c r="I141" s="351"/>
    </row>
    <row r="142" spans="1:12" s="348" customFormat="1" ht="14.25" x14ac:dyDescent="0.2">
      <c r="A142" s="427">
        <v>3141</v>
      </c>
      <c r="B142" s="385"/>
      <c r="C142" s="428" t="s">
        <v>293</v>
      </c>
      <c r="D142" s="60">
        <f t="shared" si="2"/>
        <v>0</v>
      </c>
      <c r="E142" s="460"/>
      <c r="F142" s="461"/>
      <c r="G142" s="448"/>
      <c r="H142" s="386"/>
      <c r="I142" s="351"/>
    </row>
    <row r="143" spans="1:12" s="348" customFormat="1" ht="14.25" x14ac:dyDescent="0.2">
      <c r="A143" s="427">
        <v>3151</v>
      </c>
      <c r="B143" s="385"/>
      <c r="C143" s="428" t="s">
        <v>294</v>
      </c>
      <c r="D143" s="60">
        <f t="shared" si="2"/>
        <v>0</v>
      </c>
      <c r="E143" s="460"/>
      <c r="F143" s="461"/>
      <c r="G143" s="448"/>
      <c r="H143" s="386"/>
      <c r="I143" s="351"/>
    </row>
    <row r="144" spans="1:12" s="348" customFormat="1" ht="28.5" x14ac:dyDescent="0.2">
      <c r="A144" s="427">
        <v>3161</v>
      </c>
      <c r="B144" s="353"/>
      <c r="C144" s="428" t="s">
        <v>295</v>
      </c>
      <c r="D144" s="60">
        <f t="shared" si="2"/>
        <v>0</v>
      </c>
      <c r="E144" s="460"/>
      <c r="F144" s="462"/>
      <c r="G144" s="474"/>
      <c r="H144" s="78"/>
      <c r="I144" s="351"/>
    </row>
    <row r="145" spans="1:9" s="348" customFormat="1" ht="28.5" x14ac:dyDescent="0.2">
      <c r="A145" s="427">
        <v>3171</v>
      </c>
      <c r="B145" s="385"/>
      <c r="C145" s="428" t="s">
        <v>296</v>
      </c>
      <c r="D145" s="60">
        <f t="shared" si="2"/>
        <v>0</v>
      </c>
      <c r="E145" s="460"/>
      <c r="F145" s="462"/>
      <c r="G145" s="474"/>
      <c r="H145" s="386"/>
      <c r="I145" s="351"/>
    </row>
    <row r="146" spans="1:9" s="348" customFormat="1" ht="14.25" x14ac:dyDescent="0.2">
      <c r="A146" s="427">
        <v>3181</v>
      </c>
      <c r="B146" s="385"/>
      <c r="C146" s="428" t="s">
        <v>297</v>
      </c>
      <c r="D146" s="60">
        <f t="shared" si="2"/>
        <v>0</v>
      </c>
      <c r="E146" s="460"/>
      <c r="F146" s="462"/>
      <c r="G146" s="474"/>
      <c r="H146" s="386"/>
      <c r="I146" s="351"/>
    </row>
    <row r="147" spans="1:9" s="348" customFormat="1" ht="14.25" x14ac:dyDescent="0.2">
      <c r="A147" s="427">
        <v>3182</v>
      </c>
      <c r="B147" s="385"/>
      <c r="C147" s="428" t="s">
        <v>298</v>
      </c>
      <c r="D147" s="60">
        <f t="shared" si="2"/>
        <v>0</v>
      </c>
      <c r="E147" s="460"/>
      <c r="F147" s="462"/>
      <c r="G147" s="474"/>
      <c r="H147" s="386"/>
      <c r="I147" s="351"/>
    </row>
    <row r="148" spans="1:9" s="348" customFormat="1" ht="28.5" x14ac:dyDescent="0.2">
      <c r="A148" s="427">
        <v>3191</v>
      </c>
      <c r="B148" s="385"/>
      <c r="C148" s="428" t="s">
        <v>299</v>
      </c>
      <c r="D148" s="60">
        <f t="shared" si="2"/>
        <v>0</v>
      </c>
      <c r="E148" s="460"/>
      <c r="F148" s="462"/>
      <c r="G148" s="474"/>
      <c r="H148" s="386"/>
      <c r="I148" s="351"/>
    </row>
    <row r="149" spans="1:9" s="348" customFormat="1" ht="14.25" x14ac:dyDescent="0.2">
      <c r="A149" s="427">
        <v>3192</v>
      </c>
      <c r="B149" s="385"/>
      <c r="C149" s="428" t="s">
        <v>300</v>
      </c>
      <c r="D149" s="60">
        <f t="shared" si="2"/>
        <v>0</v>
      </c>
      <c r="E149" s="460"/>
      <c r="F149" s="462"/>
      <c r="G149" s="474"/>
      <c r="H149" s="386"/>
      <c r="I149" s="351"/>
    </row>
    <row r="150" spans="1:9" s="348" customFormat="1" ht="14.25" x14ac:dyDescent="0.2">
      <c r="A150" s="427">
        <v>3211</v>
      </c>
      <c r="B150" s="385"/>
      <c r="C150" s="428" t="s">
        <v>301</v>
      </c>
      <c r="D150" s="60">
        <f t="shared" si="2"/>
        <v>0</v>
      </c>
      <c r="E150" s="460"/>
      <c r="F150" s="462"/>
      <c r="G150" s="474"/>
      <c r="H150" s="386"/>
      <c r="I150" s="351"/>
    </row>
    <row r="151" spans="1:9" s="348" customFormat="1" ht="14.25" x14ac:dyDescent="0.2">
      <c r="A151" s="427">
        <v>3221</v>
      </c>
      <c r="B151" s="385"/>
      <c r="C151" s="428" t="s">
        <v>302</v>
      </c>
      <c r="D151" s="60">
        <f t="shared" si="2"/>
        <v>0</v>
      </c>
      <c r="E151" s="460"/>
      <c r="F151" s="462"/>
      <c r="G151" s="474"/>
      <c r="H151" s="386"/>
      <c r="I151" s="351"/>
    </row>
    <row r="152" spans="1:9" s="348" customFormat="1" ht="14.25" x14ac:dyDescent="0.2">
      <c r="A152" s="427">
        <v>3231</v>
      </c>
      <c r="B152" s="385"/>
      <c r="C152" s="428" t="s">
        <v>303</v>
      </c>
      <c r="D152" s="60">
        <f t="shared" si="2"/>
        <v>0</v>
      </c>
      <c r="E152" s="460"/>
      <c r="F152" s="462"/>
      <c r="G152" s="474"/>
      <c r="H152" s="386"/>
      <c r="I152" s="351"/>
    </row>
    <row r="153" spans="1:9" s="348" customFormat="1" ht="28.5" x14ac:dyDescent="0.2">
      <c r="A153" s="427">
        <v>3232</v>
      </c>
      <c r="B153" s="385"/>
      <c r="C153" s="428" t="s">
        <v>304</v>
      </c>
      <c r="D153" s="60">
        <f t="shared" si="2"/>
        <v>0</v>
      </c>
      <c r="E153" s="460"/>
      <c r="F153" s="462"/>
      <c r="G153" s="474"/>
      <c r="H153" s="386"/>
      <c r="I153" s="351"/>
    </row>
    <row r="154" spans="1:9" s="348" customFormat="1" ht="28.5" x14ac:dyDescent="0.2">
      <c r="A154" s="427">
        <v>3241</v>
      </c>
      <c r="B154" s="385"/>
      <c r="C154" s="428" t="s">
        <v>305</v>
      </c>
      <c r="D154" s="60">
        <f t="shared" si="2"/>
        <v>0</v>
      </c>
      <c r="E154" s="460"/>
      <c r="F154" s="462"/>
      <c r="G154" s="474"/>
      <c r="H154" s="386"/>
      <c r="I154" s="351"/>
    </row>
    <row r="155" spans="1:9" s="348" customFormat="1" ht="57" x14ac:dyDescent="0.2">
      <c r="A155" s="427">
        <v>3251</v>
      </c>
      <c r="B155" s="385"/>
      <c r="C155" s="428" t="s">
        <v>306</v>
      </c>
      <c r="D155" s="60">
        <f t="shared" si="2"/>
        <v>0</v>
      </c>
      <c r="E155" s="460"/>
      <c r="F155" s="462"/>
      <c r="G155" s="474"/>
      <c r="H155" s="386"/>
      <c r="I155" s="351"/>
    </row>
    <row r="156" spans="1:9" s="348" customFormat="1" ht="42.75" x14ac:dyDescent="0.2">
      <c r="A156" s="427">
        <v>3252</v>
      </c>
      <c r="B156" s="385"/>
      <c r="C156" s="428" t="s">
        <v>307</v>
      </c>
      <c r="D156" s="60">
        <f t="shared" si="2"/>
        <v>0</v>
      </c>
      <c r="E156" s="460"/>
      <c r="F156" s="462"/>
      <c r="G156" s="474"/>
      <c r="H156" s="386"/>
      <c r="I156" s="351"/>
    </row>
    <row r="157" spans="1:9" s="348" customFormat="1" ht="42.75" x14ac:dyDescent="0.2">
      <c r="A157" s="427">
        <v>3253</v>
      </c>
      <c r="B157" s="385"/>
      <c r="C157" s="428" t="s">
        <v>308</v>
      </c>
      <c r="D157" s="60">
        <f t="shared" si="2"/>
        <v>0</v>
      </c>
      <c r="E157" s="460"/>
      <c r="F157" s="462"/>
      <c r="G157" s="474"/>
      <c r="H157" s="386"/>
      <c r="I157" s="351"/>
    </row>
    <row r="158" spans="1:9" s="348" customFormat="1" ht="42.75" x14ac:dyDescent="0.2">
      <c r="A158" s="427">
        <v>3254</v>
      </c>
      <c r="B158" s="385"/>
      <c r="C158" s="428" t="s">
        <v>309</v>
      </c>
      <c r="D158" s="60">
        <f t="shared" si="2"/>
        <v>0</v>
      </c>
      <c r="E158" s="460"/>
      <c r="F158" s="462"/>
      <c r="G158" s="474"/>
      <c r="H158" s="386"/>
      <c r="I158" s="351"/>
    </row>
    <row r="159" spans="1:9" s="348" customFormat="1" ht="28.5" x14ac:dyDescent="0.2">
      <c r="A159" s="427">
        <v>3261</v>
      </c>
      <c r="B159" s="385"/>
      <c r="C159" s="428" t="s">
        <v>310</v>
      </c>
      <c r="D159" s="60">
        <f t="shared" si="2"/>
        <v>0</v>
      </c>
      <c r="E159" s="460"/>
      <c r="F159" s="462"/>
      <c r="G159" s="474"/>
      <c r="H159" s="386"/>
      <c r="I159" s="351"/>
    </row>
    <row r="160" spans="1:9" s="348" customFormat="1" ht="14.25" x14ac:dyDescent="0.2">
      <c r="A160" s="427">
        <v>3271</v>
      </c>
      <c r="B160" s="385"/>
      <c r="C160" s="428" t="s">
        <v>311</v>
      </c>
      <c r="D160" s="60">
        <f t="shared" si="2"/>
        <v>0</v>
      </c>
      <c r="E160" s="460"/>
      <c r="F160" s="462"/>
      <c r="G160" s="474"/>
      <c r="H160" s="386"/>
      <c r="I160" s="351"/>
    </row>
    <row r="161" spans="1:9" s="348" customFormat="1" ht="14.25" x14ac:dyDescent="0.2">
      <c r="A161" s="427">
        <v>3291</v>
      </c>
      <c r="B161" s="385"/>
      <c r="C161" s="428" t="s">
        <v>312</v>
      </c>
      <c r="D161" s="60">
        <f t="shared" si="2"/>
        <v>0</v>
      </c>
      <c r="E161" s="460"/>
      <c r="F161" s="462"/>
      <c r="G161" s="474"/>
      <c r="H161" s="386"/>
      <c r="I161" s="351"/>
    </row>
    <row r="162" spans="1:9" s="348" customFormat="1" ht="28.5" x14ac:dyDescent="0.2">
      <c r="A162" s="427">
        <v>3292</v>
      </c>
      <c r="B162" s="385"/>
      <c r="C162" s="428" t="s">
        <v>313</v>
      </c>
      <c r="D162" s="60">
        <f t="shared" si="2"/>
        <v>0</v>
      </c>
      <c r="E162" s="460"/>
      <c r="F162" s="462"/>
      <c r="G162" s="474"/>
      <c r="H162" s="386"/>
      <c r="I162" s="351"/>
    </row>
    <row r="163" spans="1:9" s="348" customFormat="1" ht="14.25" x14ac:dyDescent="0.2">
      <c r="A163" s="427">
        <v>3293</v>
      </c>
      <c r="B163" s="385"/>
      <c r="C163" s="428" t="s">
        <v>314</v>
      </c>
      <c r="D163" s="60">
        <f t="shared" si="2"/>
        <v>0</v>
      </c>
      <c r="E163" s="460"/>
      <c r="F163" s="462"/>
      <c r="G163" s="474"/>
      <c r="H163" s="386"/>
      <c r="I163" s="351"/>
    </row>
    <row r="164" spans="1:9" s="348" customFormat="1" ht="28.5" x14ac:dyDescent="0.2">
      <c r="A164" s="427">
        <v>3311</v>
      </c>
      <c r="B164" s="385"/>
      <c r="C164" s="428" t="s">
        <v>88</v>
      </c>
      <c r="D164" s="60">
        <f t="shared" si="2"/>
        <v>0</v>
      </c>
      <c r="E164" s="460"/>
      <c r="F164" s="462"/>
      <c r="G164" s="474"/>
      <c r="H164" s="386"/>
      <c r="I164" s="351"/>
    </row>
    <row r="165" spans="1:9" s="348" customFormat="1" ht="28.5" x14ac:dyDescent="0.2">
      <c r="A165" s="427">
        <v>3321</v>
      </c>
      <c r="B165" s="385"/>
      <c r="C165" s="428" t="s">
        <v>315</v>
      </c>
      <c r="D165" s="60">
        <f t="shared" si="2"/>
        <v>0</v>
      </c>
      <c r="E165" s="460"/>
      <c r="F165" s="462"/>
      <c r="G165" s="474"/>
      <c r="H165" s="386"/>
      <c r="I165" s="351"/>
    </row>
    <row r="166" spans="1:9" s="348" customFormat="1" ht="28.5" x14ac:dyDescent="0.2">
      <c r="A166" s="427">
        <v>3331</v>
      </c>
      <c r="B166" s="385"/>
      <c r="C166" s="428" t="s">
        <v>316</v>
      </c>
      <c r="D166" s="60">
        <f t="shared" si="2"/>
        <v>0</v>
      </c>
      <c r="E166" s="460"/>
      <c r="F166" s="462"/>
      <c r="G166" s="474"/>
      <c r="H166" s="386"/>
      <c r="I166" s="351"/>
    </row>
    <row r="167" spans="1:9" s="348" customFormat="1" ht="14.25" x14ac:dyDescent="0.2">
      <c r="A167" s="427">
        <v>3341</v>
      </c>
      <c r="B167" s="385"/>
      <c r="C167" s="428" t="s">
        <v>90</v>
      </c>
      <c r="D167" s="60">
        <f t="shared" si="2"/>
        <v>0</v>
      </c>
      <c r="E167" s="460"/>
      <c r="F167" s="462"/>
      <c r="G167" s="474"/>
      <c r="H167" s="386"/>
      <c r="I167" s="351"/>
    </row>
    <row r="168" spans="1:9" s="348" customFormat="1" ht="14.25" x14ac:dyDescent="0.2">
      <c r="A168" s="427">
        <v>3342</v>
      </c>
      <c r="B168" s="385"/>
      <c r="C168" s="428" t="s">
        <v>91</v>
      </c>
      <c r="D168" s="60">
        <f t="shared" si="2"/>
        <v>0</v>
      </c>
      <c r="E168" s="460"/>
      <c r="F168" s="462"/>
      <c r="G168" s="474"/>
      <c r="H168" s="386"/>
      <c r="I168" s="351"/>
    </row>
    <row r="169" spans="1:9" s="348" customFormat="1" ht="28.5" x14ac:dyDescent="0.2">
      <c r="A169" s="427">
        <v>3351</v>
      </c>
      <c r="B169" s="385"/>
      <c r="C169" s="428" t="s">
        <v>317</v>
      </c>
      <c r="D169" s="60">
        <f t="shared" si="2"/>
        <v>0</v>
      </c>
      <c r="E169" s="460"/>
      <c r="F169" s="462"/>
      <c r="G169" s="474"/>
      <c r="H169" s="386"/>
      <c r="I169" s="351"/>
    </row>
    <row r="170" spans="1:9" s="348" customFormat="1" ht="14.25" x14ac:dyDescent="0.2">
      <c r="A170" s="427">
        <v>3361</v>
      </c>
      <c r="B170" s="385"/>
      <c r="C170" s="428" t="s">
        <v>318</v>
      </c>
      <c r="D170" s="60">
        <f t="shared" si="2"/>
        <v>0</v>
      </c>
      <c r="E170" s="460"/>
      <c r="F170" s="462"/>
      <c r="G170" s="474"/>
      <c r="H170" s="386"/>
      <c r="I170" s="351"/>
    </row>
    <row r="171" spans="1:9" s="348" customFormat="1" ht="28.5" x14ac:dyDescent="0.2">
      <c r="A171" s="427">
        <v>3362</v>
      </c>
      <c r="B171" s="385"/>
      <c r="C171" s="428" t="s">
        <v>319</v>
      </c>
      <c r="D171" s="60">
        <f t="shared" si="2"/>
        <v>0</v>
      </c>
      <c r="E171" s="460"/>
      <c r="F171" s="462"/>
      <c r="G171" s="474"/>
      <c r="H171" s="386"/>
      <c r="I171" s="351"/>
    </row>
    <row r="172" spans="1:9" s="348" customFormat="1" ht="28.5" x14ac:dyDescent="0.2">
      <c r="A172" s="427">
        <v>3363</v>
      </c>
      <c r="B172" s="385"/>
      <c r="C172" s="428" t="s">
        <v>320</v>
      </c>
      <c r="D172" s="60">
        <f t="shared" si="2"/>
        <v>0</v>
      </c>
      <c r="E172" s="460"/>
      <c r="F172" s="462"/>
      <c r="G172" s="474"/>
      <c r="H172" s="386"/>
      <c r="I172" s="351"/>
    </row>
    <row r="173" spans="1:9" s="348" customFormat="1" ht="42.75" x14ac:dyDescent="0.2">
      <c r="A173" s="427">
        <v>3364</v>
      </c>
      <c r="B173" s="385"/>
      <c r="C173" s="428" t="s">
        <v>321</v>
      </c>
      <c r="D173" s="60">
        <f t="shared" si="2"/>
        <v>0</v>
      </c>
      <c r="E173" s="460"/>
      <c r="F173" s="462"/>
      <c r="G173" s="474"/>
      <c r="H173" s="386"/>
      <c r="I173" s="351"/>
    </row>
    <row r="174" spans="1:9" s="348" customFormat="1" ht="57" x14ac:dyDescent="0.2">
      <c r="A174" s="427">
        <v>3365</v>
      </c>
      <c r="B174" s="385"/>
      <c r="C174" s="428" t="s">
        <v>322</v>
      </c>
      <c r="D174" s="60">
        <f t="shared" si="2"/>
        <v>0</v>
      </c>
      <c r="E174" s="460"/>
      <c r="F174" s="462"/>
      <c r="G174" s="474"/>
      <c r="H174" s="386"/>
      <c r="I174" s="351"/>
    </row>
    <row r="175" spans="1:9" s="348" customFormat="1" ht="14.25" x14ac:dyDescent="0.2">
      <c r="A175" s="427">
        <v>3371</v>
      </c>
      <c r="B175" s="385"/>
      <c r="C175" s="428" t="s">
        <v>323</v>
      </c>
      <c r="D175" s="60">
        <f t="shared" si="2"/>
        <v>0</v>
      </c>
      <c r="E175" s="460"/>
      <c r="F175" s="462"/>
      <c r="G175" s="474"/>
      <c r="H175" s="386"/>
      <c r="I175" s="351"/>
    </row>
    <row r="176" spans="1:9" s="348" customFormat="1" ht="14.25" x14ac:dyDescent="0.2">
      <c r="A176" s="427">
        <v>3381</v>
      </c>
      <c r="B176" s="385"/>
      <c r="C176" s="428" t="s">
        <v>94</v>
      </c>
      <c r="D176" s="60">
        <f t="shared" si="2"/>
        <v>0</v>
      </c>
      <c r="E176" s="460"/>
      <c r="F176" s="462"/>
      <c r="G176" s="474"/>
      <c r="H176" s="386"/>
      <c r="I176" s="351"/>
    </row>
    <row r="177" spans="1:9" s="348" customFormat="1" ht="28.5" x14ac:dyDescent="0.2">
      <c r="A177" s="427">
        <v>3391</v>
      </c>
      <c r="B177" s="385"/>
      <c r="C177" s="428" t="s">
        <v>95</v>
      </c>
      <c r="D177" s="60">
        <f t="shared" si="2"/>
        <v>0</v>
      </c>
      <c r="E177" s="460"/>
      <c r="F177" s="462"/>
      <c r="G177" s="474"/>
      <c r="H177" s="386"/>
      <c r="I177" s="351"/>
    </row>
    <row r="178" spans="1:9" s="348" customFormat="1" ht="14.25" x14ac:dyDescent="0.2">
      <c r="A178" s="427">
        <v>3411</v>
      </c>
      <c r="B178" s="385"/>
      <c r="C178" s="428" t="s">
        <v>324</v>
      </c>
      <c r="D178" s="60">
        <f t="shared" si="2"/>
        <v>0</v>
      </c>
      <c r="E178" s="460"/>
      <c r="F178" s="461"/>
      <c r="G178" s="448"/>
      <c r="H178" s="386"/>
      <c r="I178" s="351"/>
    </row>
    <row r="179" spans="1:9" s="348" customFormat="1" ht="28.5" x14ac:dyDescent="0.2">
      <c r="A179" s="427">
        <v>3421</v>
      </c>
      <c r="B179" s="385"/>
      <c r="C179" s="428" t="s">
        <v>325</v>
      </c>
      <c r="D179" s="60">
        <f t="shared" si="2"/>
        <v>0</v>
      </c>
      <c r="E179" s="460"/>
      <c r="F179" s="461"/>
      <c r="G179" s="448"/>
      <c r="H179" s="386"/>
      <c r="I179" s="351"/>
    </row>
    <row r="180" spans="1:9" s="348" customFormat="1" ht="28.5" x14ac:dyDescent="0.2">
      <c r="A180" s="427">
        <v>3431</v>
      </c>
      <c r="B180" s="385"/>
      <c r="C180" s="428" t="s">
        <v>326</v>
      </c>
      <c r="D180" s="60">
        <f t="shared" si="2"/>
        <v>0</v>
      </c>
      <c r="E180" s="460"/>
      <c r="F180" s="462"/>
      <c r="G180" s="474"/>
      <c r="H180" s="78"/>
      <c r="I180" s="351"/>
    </row>
    <row r="181" spans="1:9" s="348" customFormat="1" ht="28.5" x14ac:dyDescent="0.2">
      <c r="A181" s="427">
        <v>3441</v>
      </c>
      <c r="B181" s="385"/>
      <c r="C181" s="428" t="s">
        <v>327</v>
      </c>
      <c r="D181" s="60">
        <f t="shared" si="2"/>
        <v>0</v>
      </c>
      <c r="E181" s="460"/>
      <c r="F181" s="462"/>
      <c r="G181" s="474"/>
      <c r="H181" s="78"/>
      <c r="I181" s="351"/>
    </row>
    <row r="182" spans="1:9" s="348" customFormat="1" ht="23.45" customHeight="1" x14ac:dyDescent="0.2">
      <c r="A182" s="427">
        <v>3451</v>
      </c>
      <c r="B182" s="385"/>
      <c r="C182" s="428" t="s">
        <v>97</v>
      </c>
      <c r="D182" s="60">
        <f t="shared" si="2"/>
        <v>0</v>
      </c>
      <c r="E182" s="460"/>
      <c r="F182" s="462"/>
      <c r="G182" s="474"/>
      <c r="H182" s="78"/>
      <c r="I182" s="351"/>
    </row>
    <row r="183" spans="1:9" s="348" customFormat="1" ht="14.25" x14ac:dyDescent="0.2">
      <c r="A183" s="427">
        <v>3461</v>
      </c>
      <c r="B183" s="385"/>
      <c r="C183" s="428" t="s">
        <v>328</v>
      </c>
      <c r="D183" s="60">
        <f t="shared" si="2"/>
        <v>0</v>
      </c>
      <c r="E183" s="460"/>
      <c r="F183" s="465"/>
      <c r="G183" s="474"/>
      <c r="H183" s="78"/>
      <c r="I183" s="351"/>
    </row>
    <row r="184" spans="1:9" s="348" customFormat="1" ht="14.25" x14ac:dyDescent="0.2">
      <c r="A184" s="427">
        <v>3471</v>
      </c>
      <c r="B184" s="385"/>
      <c r="C184" s="428" t="s">
        <v>329</v>
      </c>
      <c r="D184" s="60">
        <f t="shared" si="2"/>
        <v>0</v>
      </c>
      <c r="E184" s="460"/>
      <c r="F184" s="462"/>
      <c r="G184" s="474"/>
      <c r="H184" s="78"/>
      <c r="I184" s="351"/>
    </row>
    <row r="185" spans="1:9" s="348" customFormat="1" ht="14.25" x14ac:dyDescent="0.2">
      <c r="A185" s="427">
        <v>3481</v>
      </c>
      <c r="B185" s="385"/>
      <c r="C185" s="428" t="s">
        <v>330</v>
      </c>
      <c r="D185" s="60">
        <f t="shared" si="2"/>
        <v>0</v>
      </c>
      <c r="E185" s="460"/>
      <c r="F185" s="461"/>
      <c r="G185" s="448"/>
      <c r="H185" s="386"/>
      <c r="I185" s="351"/>
    </row>
    <row r="186" spans="1:9" s="348" customFormat="1" ht="28.5" x14ac:dyDescent="0.2">
      <c r="A186" s="427">
        <v>3491</v>
      </c>
      <c r="B186" s="385"/>
      <c r="C186" s="428" t="s">
        <v>331</v>
      </c>
      <c r="D186" s="60">
        <f t="shared" si="2"/>
        <v>0</v>
      </c>
      <c r="E186" s="460"/>
      <c r="F186" s="461"/>
      <c r="G186" s="448"/>
      <c r="H186" s="386"/>
      <c r="I186" s="351"/>
    </row>
    <row r="187" spans="1:9" s="348" customFormat="1" ht="42.75" x14ac:dyDescent="0.2">
      <c r="A187" s="427">
        <v>3511</v>
      </c>
      <c r="B187" s="385"/>
      <c r="C187" s="428" t="s">
        <v>332</v>
      </c>
      <c r="D187" s="60">
        <f t="shared" si="2"/>
        <v>0</v>
      </c>
      <c r="E187" s="460"/>
      <c r="F187" s="462"/>
      <c r="G187" s="474"/>
      <c r="H187" s="78"/>
      <c r="I187" s="351"/>
    </row>
    <row r="188" spans="1:9" s="348" customFormat="1" ht="42.75" x14ac:dyDescent="0.2">
      <c r="A188" s="427">
        <v>3512</v>
      </c>
      <c r="B188" s="385"/>
      <c r="C188" s="428" t="s">
        <v>333</v>
      </c>
      <c r="D188" s="60">
        <f t="shared" si="2"/>
        <v>0</v>
      </c>
      <c r="E188" s="460"/>
      <c r="F188" s="462"/>
      <c r="G188" s="474"/>
      <c r="H188" s="78"/>
      <c r="I188" s="351"/>
    </row>
    <row r="189" spans="1:9" s="348" customFormat="1" ht="42.75" x14ac:dyDescent="0.2">
      <c r="A189" s="427">
        <v>3521</v>
      </c>
      <c r="B189" s="385"/>
      <c r="C189" s="428" t="s">
        <v>334</v>
      </c>
      <c r="D189" s="60">
        <f t="shared" si="2"/>
        <v>0</v>
      </c>
      <c r="E189" s="460"/>
      <c r="F189" s="462"/>
      <c r="G189" s="474"/>
      <c r="H189" s="78"/>
      <c r="I189" s="351"/>
    </row>
    <row r="190" spans="1:9" s="384" customFormat="1" ht="36.6" customHeight="1" x14ac:dyDescent="0.2">
      <c r="A190" s="427">
        <v>3531</v>
      </c>
      <c r="B190" s="385"/>
      <c r="C190" s="428" t="s">
        <v>335</v>
      </c>
      <c r="D190" s="60">
        <f t="shared" si="2"/>
        <v>0</v>
      </c>
      <c r="E190" s="460"/>
      <c r="F190" s="461"/>
      <c r="G190" s="448"/>
      <c r="H190" s="386"/>
      <c r="I190" s="390"/>
    </row>
    <row r="191" spans="1:9" s="348" customFormat="1" ht="46.9" customHeight="1" x14ac:dyDescent="0.2">
      <c r="A191" s="427">
        <v>3541</v>
      </c>
      <c r="B191" s="385"/>
      <c r="C191" s="428" t="s">
        <v>336</v>
      </c>
      <c r="D191" s="60">
        <f t="shared" si="2"/>
        <v>0.47999999999592546</v>
      </c>
      <c r="E191" s="460"/>
      <c r="F191" s="461"/>
      <c r="G191" s="475"/>
      <c r="H191" s="78">
        <f>220000-90746.52-13000-116253</f>
        <v>0.47999999999592546</v>
      </c>
      <c r="I191" s="351"/>
    </row>
    <row r="192" spans="1:9" s="348" customFormat="1" ht="42.75" x14ac:dyDescent="0.2">
      <c r="A192" s="427">
        <v>3551</v>
      </c>
      <c r="B192" s="385"/>
      <c r="C192" s="428" t="s">
        <v>337</v>
      </c>
      <c r="D192" s="60">
        <f t="shared" si="2"/>
        <v>0</v>
      </c>
      <c r="E192" s="460"/>
      <c r="F192" s="462"/>
      <c r="G192" s="476"/>
      <c r="H192" s="386"/>
      <c r="I192" s="351"/>
    </row>
    <row r="193" spans="1:9" s="348" customFormat="1" ht="28.5" x14ac:dyDescent="0.2">
      <c r="A193" s="427">
        <v>3561</v>
      </c>
      <c r="B193" s="385"/>
      <c r="C193" s="428" t="s">
        <v>338</v>
      </c>
      <c r="D193" s="60">
        <f t="shared" si="2"/>
        <v>0</v>
      </c>
      <c r="E193" s="460"/>
      <c r="F193" s="465"/>
      <c r="G193" s="476"/>
      <c r="H193" s="78"/>
      <c r="I193" s="351"/>
    </row>
    <row r="194" spans="1:9" s="348" customFormat="1" ht="46.15" customHeight="1" x14ac:dyDescent="0.2">
      <c r="A194" s="427">
        <v>3571</v>
      </c>
      <c r="B194" s="385"/>
      <c r="C194" s="428" t="s">
        <v>339</v>
      </c>
      <c r="D194" s="60">
        <f t="shared" si="2"/>
        <v>6000</v>
      </c>
      <c r="E194" s="460"/>
      <c r="F194" s="462"/>
      <c r="G194" s="476"/>
      <c r="H194" s="78">
        <v>6000</v>
      </c>
      <c r="I194" s="351"/>
    </row>
    <row r="195" spans="1:9" s="348" customFormat="1" ht="42.75" x14ac:dyDescent="0.2">
      <c r="A195" s="427">
        <v>3572</v>
      </c>
      <c r="B195" s="385"/>
      <c r="C195" s="428" t="s">
        <v>340</v>
      </c>
      <c r="D195" s="60">
        <f t="shared" si="2"/>
        <v>0</v>
      </c>
      <c r="E195" s="460"/>
      <c r="F195" s="462"/>
      <c r="G195" s="474"/>
      <c r="H195" s="78"/>
      <c r="I195" s="351"/>
    </row>
    <row r="196" spans="1:9" s="348" customFormat="1" ht="28.5" x14ac:dyDescent="0.2">
      <c r="A196" s="427">
        <v>3573</v>
      </c>
      <c r="B196" s="385"/>
      <c r="C196" s="428" t="s">
        <v>341</v>
      </c>
      <c r="D196" s="60">
        <f t="shared" si="2"/>
        <v>0</v>
      </c>
      <c r="E196" s="460"/>
      <c r="F196" s="462"/>
      <c r="G196" s="474"/>
      <c r="H196" s="78"/>
      <c r="I196" s="351"/>
    </row>
    <row r="197" spans="1:9" s="348" customFormat="1" ht="40.5" customHeight="1" x14ac:dyDescent="0.2">
      <c r="A197" s="427">
        <v>3581</v>
      </c>
      <c r="B197" s="385"/>
      <c r="C197" s="428" t="s">
        <v>105</v>
      </c>
      <c r="D197" s="60">
        <f t="shared" si="2"/>
        <v>0</v>
      </c>
      <c r="E197" s="460"/>
      <c r="F197" s="461"/>
      <c r="G197" s="448"/>
      <c r="H197" s="78"/>
      <c r="I197" s="351"/>
    </row>
    <row r="198" spans="1:9" s="348" customFormat="1" ht="18.75" customHeight="1" x14ac:dyDescent="0.2">
      <c r="A198" s="427">
        <v>3591</v>
      </c>
      <c r="B198" s="385"/>
      <c r="C198" s="428" t="s">
        <v>342</v>
      </c>
      <c r="D198" s="60">
        <f t="shared" si="2"/>
        <v>0</v>
      </c>
      <c r="E198" s="460"/>
      <c r="F198" s="462"/>
      <c r="G198" s="474"/>
      <c r="H198" s="386"/>
      <c r="I198" s="351"/>
    </row>
    <row r="199" spans="1:9" s="384" customFormat="1" ht="17.25" customHeight="1" x14ac:dyDescent="0.2">
      <c r="A199" s="427">
        <v>3611</v>
      </c>
      <c r="B199" s="385"/>
      <c r="C199" s="428" t="s">
        <v>343</v>
      </c>
      <c r="D199" s="60">
        <f t="shared" si="2"/>
        <v>0</v>
      </c>
      <c r="E199" s="460"/>
      <c r="F199" s="461"/>
      <c r="G199" s="448"/>
      <c r="H199" s="386"/>
      <c r="I199" s="390"/>
    </row>
    <row r="200" spans="1:9" s="384" customFormat="1" ht="57" x14ac:dyDescent="0.2">
      <c r="A200" s="427">
        <v>3621</v>
      </c>
      <c r="B200" s="385"/>
      <c r="C200" s="428" t="s">
        <v>107</v>
      </c>
      <c r="D200" s="60">
        <f t="shared" si="2"/>
        <v>0</v>
      </c>
      <c r="E200" s="460"/>
      <c r="F200" s="461"/>
      <c r="G200" s="448"/>
      <c r="H200" s="386"/>
      <c r="I200" s="390"/>
    </row>
    <row r="201" spans="1:9" s="384" customFormat="1" ht="42.75" x14ac:dyDescent="0.2">
      <c r="A201" s="427">
        <v>3631</v>
      </c>
      <c r="B201" s="385"/>
      <c r="C201" s="428" t="s">
        <v>344</v>
      </c>
      <c r="D201" s="60">
        <f t="shared" si="2"/>
        <v>0</v>
      </c>
      <c r="E201" s="460"/>
      <c r="F201" s="461"/>
      <c r="G201" s="448"/>
      <c r="H201" s="386"/>
      <c r="I201" s="390"/>
    </row>
    <row r="202" spans="1:9" s="384" customFormat="1" ht="14.25" x14ac:dyDescent="0.2">
      <c r="A202" s="427">
        <v>3641</v>
      </c>
      <c r="B202" s="385"/>
      <c r="C202" s="428" t="s">
        <v>345</v>
      </c>
      <c r="D202" s="60">
        <f t="shared" si="2"/>
        <v>0</v>
      </c>
      <c r="E202" s="460"/>
      <c r="F202" s="461"/>
      <c r="G202" s="448"/>
      <c r="H202" s="386"/>
      <c r="I202" s="390"/>
    </row>
    <row r="203" spans="1:9" s="384" customFormat="1" ht="28.5" x14ac:dyDescent="0.2">
      <c r="A203" s="427">
        <v>3651</v>
      </c>
      <c r="B203" s="385"/>
      <c r="C203" s="428" t="s">
        <v>346</v>
      </c>
      <c r="D203" s="60">
        <f t="shared" si="2"/>
        <v>0</v>
      </c>
      <c r="E203" s="460"/>
      <c r="F203" s="461"/>
      <c r="G203" s="448"/>
      <c r="H203" s="386"/>
      <c r="I203" s="390"/>
    </row>
    <row r="204" spans="1:9" s="384" customFormat="1" ht="42.75" x14ac:dyDescent="0.2">
      <c r="A204" s="427">
        <v>3661</v>
      </c>
      <c r="B204" s="385"/>
      <c r="C204" s="428" t="s">
        <v>347</v>
      </c>
      <c r="D204" s="60">
        <f t="shared" si="2"/>
        <v>0</v>
      </c>
      <c r="E204" s="460"/>
      <c r="F204" s="461"/>
      <c r="G204" s="448"/>
      <c r="H204" s="386"/>
      <c r="I204" s="390"/>
    </row>
    <row r="205" spans="1:9" s="384" customFormat="1" ht="14.25" x14ac:dyDescent="0.2">
      <c r="A205" s="427">
        <v>3691</v>
      </c>
      <c r="B205" s="385"/>
      <c r="C205" s="428" t="s">
        <v>348</v>
      </c>
      <c r="D205" s="60">
        <f t="shared" ref="D205:D241" si="3">SUM(E205:H205)</f>
        <v>0</v>
      </c>
      <c r="E205" s="460"/>
      <c r="F205" s="461"/>
      <c r="G205" s="448"/>
      <c r="H205" s="386"/>
      <c r="I205" s="390"/>
    </row>
    <row r="206" spans="1:9" s="384" customFormat="1" ht="14.25" x14ac:dyDescent="0.2">
      <c r="A206" s="427">
        <v>3711</v>
      </c>
      <c r="B206" s="385"/>
      <c r="C206" s="428" t="s">
        <v>349</v>
      </c>
      <c r="D206" s="60">
        <f t="shared" si="3"/>
        <v>0</v>
      </c>
      <c r="E206" s="460"/>
      <c r="F206" s="461"/>
      <c r="G206" s="448"/>
      <c r="H206" s="386"/>
      <c r="I206" s="390"/>
    </row>
    <row r="207" spans="1:9" s="384" customFormat="1" ht="14.25" x14ac:dyDescent="0.2">
      <c r="A207" s="427">
        <v>3712</v>
      </c>
      <c r="B207" s="385"/>
      <c r="C207" s="428" t="s">
        <v>350</v>
      </c>
      <c r="D207" s="60">
        <f t="shared" si="3"/>
        <v>0</v>
      </c>
      <c r="E207" s="460"/>
      <c r="F207" s="461"/>
      <c r="G207" s="448"/>
      <c r="H207" s="386"/>
      <c r="I207" s="390"/>
    </row>
    <row r="208" spans="1:9" s="384" customFormat="1" ht="14.25" x14ac:dyDescent="0.2">
      <c r="A208" s="427">
        <v>3721</v>
      </c>
      <c r="B208" s="385"/>
      <c r="C208" s="428" t="s">
        <v>351</v>
      </c>
      <c r="D208" s="60">
        <f t="shared" si="3"/>
        <v>0</v>
      </c>
      <c r="E208" s="460"/>
      <c r="F208" s="461"/>
      <c r="G208" s="448"/>
      <c r="H208" s="386"/>
      <c r="I208" s="390"/>
    </row>
    <row r="209" spans="1:9" s="384" customFormat="1" ht="14.25" x14ac:dyDescent="0.2">
      <c r="A209" s="427">
        <v>3722</v>
      </c>
      <c r="B209" s="385"/>
      <c r="C209" s="428" t="s">
        <v>352</v>
      </c>
      <c r="D209" s="60">
        <f t="shared" si="3"/>
        <v>0</v>
      </c>
      <c r="E209" s="460"/>
      <c r="F209" s="461"/>
      <c r="G209" s="448"/>
      <c r="H209" s="386"/>
      <c r="I209" s="390"/>
    </row>
    <row r="210" spans="1:9" s="384" customFormat="1" ht="28.5" x14ac:dyDescent="0.2">
      <c r="A210" s="427">
        <v>3731</v>
      </c>
      <c r="B210" s="385"/>
      <c r="C210" s="428" t="s">
        <v>353</v>
      </c>
      <c r="D210" s="60">
        <f t="shared" si="3"/>
        <v>0</v>
      </c>
      <c r="E210" s="460"/>
      <c r="F210" s="461"/>
      <c r="G210" s="448"/>
      <c r="H210" s="386"/>
      <c r="I210" s="390"/>
    </row>
    <row r="211" spans="1:9" s="384" customFormat="1" ht="14.25" x14ac:dyDescent="0.2">
      <c r="A211" s="427">
        <v>3741</v>
      </c>
      <c r="B211" s="385"/>
      <c r="C211" s="428" t="s">
        <v>354</v>
      </c>
      <c r="D211" s="60">
        <f t="shared" si="3"/>
        <v>0</v>
      </c>
      <c r="E211" s="460"/>
      <c r="F211" s="461"/>
      <c r="G211" s="448"/>
      <c r="H211" s="386"/>
      <c r="I211" s="390"/>
    </row>
    <row r="212" spans="1:9" s="384" customFormat="1" ht="14.25" x14ac:dyDescent="0.2">
      <c r="A212" s="427">
        <v>3751</v>
      </c>
      <c r="B212" s="385"/>
      <c r="C212" s="428" t="s">
        <v>110</v>
      </c>
      <c r="D212" s="60">
        <f t="shared" si="3"/>
        <v>0</v>
      </c>
      <c r="E212" s="460"/>
      <c r="F212" s="461"/>
      <c r="G212" s="448"/>
      <c r="H212" s="386"/>
      <c r="I212" s="390"/>
    </row>
    <row r="213" spans="1:9" s="384" customFormat="1" ht="14.25" x14ac:dyDescent="0.2">
      <c r="A213" s="427">
        <v>3761</v>
      </c>
      <c r="B213" s="385"/>
      <c r="C213" s="428" t="s">
        <v>355</v>
      </c>
      <c r="D213" s="60">
        <f t="shared" si="3"/>
        <v>0</v>
      </c>
      <c r="E213" s="460"/>
      <c r="F213" s="461"/>
      <c r="G213" s="448"/>
      <c r="H213" s="386"/>
      <c r="I213" s="390"/>
    </row>
    <row r="214" spans="1:9" s="384" customFormat="1" ht="28.5" x14ac:dyDescent="0.2">
      <c r="A214" s="427">
        <v>3771</v>
      </c>
      <c r="B214" s="385"/>
      <c r="C214" s="428" t="s">
        <v>356</v>
      </c>
      <c r="D214" s="60">
        <f t="shared" si="3"/>
        <v>0</v>
      </c>
      <c r="E214" s="460"/>
      <c r="F214" s="461"/>
      <c r="G214" s="448"/>
      <c r="H214" s="386"/>
      <c r="I214" s="390"/>
    </row>
    <row r="215" spans="1:9" s="384" customFormat="1" ht="57" x14ac:dyDescent="0.2">
      <c r="A215" s="427">
        <v>3781</v>
      </c>
      <c r="B215" s="385"/>
      <c r="C215" s="428" t="s">
        <v>357</v>
      </c>
      <c r="D215" s="60">
        <f t="shared" si="3"/>
        <v>0</v>
      </c>
      <c r="E215" s="460"/>
      <c r="F215" s="461"/>
      <c r="G215" s="448"/>
      <c r="H215" s="386"/>
      <c r="I215" s="390"/>
    </row>
    <row r="216" spans="1:9" s="384" customFormat="1" ht="57" x14ac:dyDescent="0.2">
      <c r="A216" s="427">
        <v>3782</v>
      </c>
      <c r="B216" s="385"/>
      <c r="C216" s="428" t="s">
        <v>358</v>
      </c>
      <c r="D216" s="60">
        <f t="shared" si="3"/>
        <v>0</v>
      </c>
      <c r="E216" s="460"/>
      <c r="F216" s="461"/>
      <c r="G216" s="448"/>
      <c r="H216" s="386"/>
      <c r="I216" s="390"/>
    </row>
    <row r="217" spans="1:9" s="384" customFormat="1" ht="28.5" x14ac:dyDescent="0.2">
      <c r="A217" s="427">
        <v>3791</v>
      </c>
      <c r="B217" s="385"/>
      <c r="C217" s="428" t="s">
        <v>114</v>
      </c>
      <c r="D217" s="60">
        <f t="shared" si="3"/>
        <v>0</v>
      </c>
      <c r="E217" s="460"/>
      <c r="F217" s="461"/>
      <c r="G217" s="448"/>
      <c r="H217" s="386"/>
      <c r="I217" s="390"/>
    </row>
    <row r="218" spans="1:9" s="384" customFormat="1" ht="28.5" x14ac:dyDescent="0.2">
      <c r="A218" s="427">
        <v>3792</v>
      </c>
      <c r="B218" s="385"/>
      <c r="C218" s="428" t="s">
        <v>359</v>
      </c>
      <c r="D218" s="60">
        <f t="shared" si="3"/>
        <v>0</v>
      </c>
      <c r="E218" s="460"/>
      <c r="F218" s="461"/>
      <c r="G218" s="448"/>
      <c r="H218" s="386"/>
      <c r="I218" s="390"/>
    </row>
    <row r="219" spans="1:9" s="384" customFormat="1" ht="14.25" x14ac:dyDescent="0.2">
      <c r="A219" s="427">
        <v>3811</v>
      </c>
      <c r="B219" s="385"/>
      <c r="C219" s="428" t="s">
        <v>360</v>
      </c>
      <c r="D219" s="60">
        <f t="shared" si="3"/>
        <v>0</v>
      </c>
      <c r="E219" s="460"/>
      <c r="F219" s="461"/>
      <c r="G219" s="448"/>
      <c r="H219" s="386"/>
      <c r="I219" s="390"/>
    </row>
    <row r="220" spans="1:9" s="384" customFormat="1" ht="14.25" x14ac:dyDescent="0.2">
      <c r="A220" s="427">
        <v>3821</v>
      </c>
      <c r="B220" s="385"/>
      <c r="C220" s="428" t="s">
        <v>112</v>
      </c>
      <c r="D220" s="60">
        <f t="shared" si="3"/>
        <v>0</v>
      </c>
      <c r="E220" s="460"/>
      <c r="F220" s="461"/>
      <c r="G220" s="448"/>
      <c r="H220" s="386"/>
      <c r="I220" s="390"/>
    </row>
    <row r="221" spans="1:9" s="384" customFormat="1" ht="14.25" x14ac:dyDescent="0.2">
      <c r="A221" s="427">
        <v>3822</v>
      </c>
      <c r="B221" s="385"/>
      <c r="C221" s="428" t="s">
        <v>113</v>
      </c>
      <c r="D221" s="60">
        <f t="shared" si="3"/>
        <v>0</v>
      </c>
      <c r="E221" s="460"/>
      <c r="F221" s="461"/>
      <c r="G221" s="448"/>
      <c r="H221" s="386"/>
      <c r="I221" s="390"/>
    </row>
    <row r="222" spans="1:9" s="384" customFormat="1" ht="14.25" x14ac:dyDescent="0.2">
      <c r="A222" s="427">
        <v>3831</v>
      </c>
      <c r="B222" s="385"/>
      <c r="C222" s="428" t="s">
        <v>233</v>
      </c>
      <c r="D222" s="60">
        <f t="shared" si="3"/>
        <v>0</v>
      </c>
      <c r="E222" s="460"/>
      <c r="F222" s="461"/>
      <c r="G222" s="448"/>
      <c r="H222" s="386"/>
      <c r="I222" s="390"/>
    </row>
    <row r="223" spans="1:9" s="384" customFormat="1" ht="14.25" x14ac:dyDescent="0.2">
      <c r="A223" s="427">
        <v>3841</v>
      </c>
      <c r="B223" s="385"/>
      <c r="C223" s="428" t="s">
        <v>361</v>
      </c>
      <c r="D223" s="60">
        <f t="shared" si="3"/>
        <v>0</v>
      </c>
      <c r="E223" s="460"/>
      <c r="F223" s="461"/>
      <c r="G223" s="448"/>
      <c r="H223" s="386"/>
      <c r="I223" s="390"/>
    </row>
    <row r="224" spans="1:9" s="384" customFormat="1" ht="14.25" x14ac:dyDescent="0.2">
      <c r="A224" s="427">
        <v>3851</v>
      </c>
      <c r="B224" s="385"/>
      <c r="C224" s="428" t="s">
        <v>362</v>
      </c>
      <c r="D224" s="60">
        <f t="shared" si="3"/>
        <v>0</v>
      </c>
      <c r="E224" s="460"/>
      <c r="F224" s="461"/>
      <c r="G224" s="448"/>
      <c r="H224" s="386"/>
      <c r="I224" s="390"/>
    </row>
    <row r="225" spans="1:9" s="384" customFormat="1" ht="14.25" x14ac:dyDescent="0.2">
      <c r="A225" s="427">
        <v>3911</v>
      </c>
      <c r="B225" s="385"/>
      <c r="C225" s="428" t="s">
        <v>363</v>
      </c>
      <c r="D225" s="60">
        <f t="shared" si="3"/>
        <v>0</v>
      </c>
      <c r="E225" s="460"/>
      <c r="F225" s="461"/>
      <c r="G225" s="448"/>
      <c r="H225" s="386"/>
      <c r="I225" s="390"/>
    </row>
    <row r="226" spans="1:9" s="384" customFormat="1" ht="14.25" x14ac:dyDescent="0.2">
      <c r="A226" s="427">
        <v>3921</v>
      </c>
      <c r="B226" s="385"/>
      <c r="C226" s="428" t="s">
        <v>364</v>
      </c>
      <c r="D226" s="60">
        <f t="shared" si="3"/>
        <v>0</v>
      </c>
      <c r="E226" s="460"/>
      <c r="F226" s="461"/>
      <c r="G226" s="448"/>
      <c r="H226" s="386"/>
      <c r="I226" s="390"/>
    </row>
    <row r="227" spans="1:9" s="384" customFormat="1" ht="14.25" x14ac:dyDescent="0.2">
      <c r="A227" s="427">
        <v>3922</v>
      </c>
      <c r="B227" s="385"/>
      <c r="C227" s="428" t="s">
        <v>365</v>
      </c>
      <c r="D227" s="60">
        <f t="shared" si="3"/>
        <v>0</v>
      </c>
      <c r="E227" s="460"/>
      <c r="F227" s="461"/>
      <c r="G227" s="448"/>
      <c r="H227" s="386"/>
      <c r="I227" s="390"/>
    </row>
    <row r="228" spans="1:9" s="384" customFormat="1" ht="14.25" x14ac:dyDescent="0.2">
      <c r="A228" s="427">
        <v>3931</v>
      </c>
      <c r="B228" s="385"/>
      <c r="C228" s="428" t="s">
        <v>366</v>
      </c>
      <c r="D228" s="60">
        <f t="shared" si="3"/>
        <v>0</v>
      </c>
      <c r="E228" s="460"/>
      <c r="F228" s="461"/>
      <c r="G228" s="448"/>
      <c r="H228" s="386"/>
      <c r="I228" s="390"/>
    </row>
    <row r="229" spans="1:9" s="384" customFormat="1" ht="14.25" x14ac:dyDescent="0.2">
      <c r="A229" s="427">
        <v>3941</v>
      </c>
      <c r="B229" s="385"/>
      <c r="C229" s="428" t="s">
        <v>367</v>
      </c>
      <c r="D229" s="60">
        <f t="shared" si="3"/>
        <v>0</v>
      </c>
      <c r="E229" s="460"/>
      <c r="F229" s="461"/>
      <c r="G229" s="448"/>
      <c r="H229" s="386"/>
      <c r="I229" s="390"/>
    </row>
    <row r="230" spans="1:9" s="384" customFormat="1" ht="28.5" x14ac:dyDescent="0.2">
      <c r="A230" s="427">
        <v>3942</v>
      </c>
      <c r="B230" s="385"/>
      <c r="C230" s="428" t="s">
        <v>368</v>
      </c>
      <c r="D230" s="60">
        <f t="shared" si="3"/>
        <v>0</v>
      </c>
      <c r="E230" s="460"/>
      <c r="F230" s="461"/>
      <c r="G230" s="448"/>
      <c r="H230" s="386"/>
      <c r="I230" s="390"/>
    </row>
    <row r="231" spans="1:9" s="384" customFormat="1" ht="14.25" x14ac:dyDescent="0.2">
      <c r="A231" s="427">
        <v>3943</v>
      </c>
      <c r="B231" s="385"/>
      <c r="C231" s="428" t="s">
        <v>369</v>
      </c>
      <c r="D231" s="60">
        <f t="shared" si="3"/>
        <v>0</v>
      </c>
      <c r="E231" s="460"/>
      <c r="F231" s="461"/>
      <c r="G231" s="448"/>
      <c r="H231" s="386"/>
      <c r="I231" s="390"/>
    </row>
    <row r="232" spans="1:9" s="384" customFormat="1" ht="28.5" x14ac:dyDescent="0.2">
      <c r="A232" s="427">
        <v>3944</v>
      </c>
      <c r="B232" s="385"/>
      <c r="C232" s="428" t="s">
        <v>370</v>
      </c>
      <c r="D232" s="60">
        <f t="shared" si="3"/>
        <v>0</v>
      </c>
      <c r="E232" s="460"/>
      <c r="F232" s="461"/>
      <c r="G232" s="448"/>
      <c r="H232" s="386"/>
      <c r="I232" s="390"/>
    </row>
    <row r="233" spans="1:9" s="384" customFormat="1" ht="28.5" x14ac:dyDescent="0.2">
      <c r="A233" s="427">
        <v>3951</v>
      </c>
      <c r="B233" s="385"/>
      <c r="C233" s="428" t="s">
        <v>371</v>
      </c>
      <c r="D233" s="60">
        <f t="shared" si="3"/>
        <v>0</v>
      </c>
      <c r="E233" s="460"/>
      <c r="F233" s="461"/>
      <c r="G233" s="448"/>
      <c r="H233" s="386"/>
      <c r="I233" s="390"/>
    </row>
    <row r="234" spans="1:9" s="384" customFormat="1" ht="14.25" x14ac:dyDescent="0.2">
      <c r="A234" s="427">
        <v>3961</v>
      </c>
      <c r="B234" s="385"/>
      <c r="C234" s="428" t="s">
        <v>372</v>
      </c>
      <c r="D234" s="60">
        <f t="shared" si="3"/>
        <v>0</v>
      </c>
      <c r="E234" s="460"/>
      <c r="F234" s="461"/>
      <c r="G234" s="448"/>
      <c r="H234" s="386"/>
      <c r="I234" s="390"/>
    </row>
    <row r="235" spans="1:9" s="384" customFormat="1" ht="14.25" x14ac:dyDescent="0.2">
      <c r="A235" s="427">
        <v>3962</v>
      </c>
      <c r="B235" s="385"/>
      <c r="C235" s="428" t="s">
        <v>373</v>
      </c>
      <c r="D235" s="60">
        <f t="shared" si="3"/>
        <v>0</v>
      </c>
      <c r="E235" s="460"/>
      <c r="F235" s="461"/>
      <c r="G235" s="448"/>
      <c r="H235" s="386"/>
      <c r="I235" s="390"/>
    </row>
    <row r="236" spans="1:9" s="384" customFormat="1" ht="28.5" x14ac:dyDescent="0.2">
      <c r="A236" s="427">
        <v>3991</v>
      </c>
      <c r="B236" s="385"/>
      <c r="C236" s="428" t="s">
        <v>374</v>
      </c>
      <c r="D236" s="60">
        <f t="shared" si="3"/>
        <v>0</v>
      </c>
      <c r="E236" s="460"/>
      <c r="F236" s="461"/>
      <c r="G236" s="448"/>
      <c r="H236" s="386"/>
      <c r="I236" s="390"/>
    </row>
    <row r="237" spans="1:9" s="384" customFormat="1" ht="28.5" x14ac:dyDescent="0.2">
      <c r="A237" s="427">
        <v>3992</v>
      </c>
      <c r="B237" s="385"/>
      <c r="C237" s="428" t="s">
        <v>375</v>
      </c>
      <c r="D237" s="60">
        <f t="shared" si="3"/>
        <v>0</v>
      </c>
      <c r="E237" s="460"/>
      <c r="F237" s="461"/>
      <c r="G237" s="448"/>
      <c r="H237" s="386"/>
      <c r="I237" s="390"/>
    </row>
    <row r="238" spans="1:9" s="384" customFormat="1" ht="14.25" x14ac:dyDescent="0.2">
      <c r="A238" s="427">
        <v>3993</v>
      </c>
      <c r="B238" s="385"/>
      <c r="C238" s="428" t="s">
        <v>376</v>
      </c>
      <c r="D238" s="60">
        <f t="shared" si="3"/>
        <v>0</v>
      </c>
      <c r="E238" s="460"/>
      <c r="F238" s="461"/>
      <c r="G238" s="448"/>
      <c r="H238" s="386"/>
      <c r="I238" s="390"/>
    </row>
    <row r="239" spans="1:9" s="384" customFormat="1" ht="14.25" x14ac:dyDescent="0.2">
      <c r="A239" s="427">
        <v>3994</v>
      </c>
      <c r="B239" s="385"/>
      <c r="C239" s="428" t="s">
        <v>377</v>
      </c>
      <c r="D239" s="60">
        <f t="shared" si="3"/>
        <v>0</v>
      </c>
      <c r="E239" s="460"/>
      <c r="F239" s="461"/>
      <c r="G239" s="448"/>
      <c r="H239" s="386"/>
      <c r="I239" s="390"/>
    </row>
    <row r="240" spans="1:9" s="384" customFormat="1" ht="14.25" x14ac:dyDescent="0.2">
      <c r="A240" s="427">
        <v>3995</v>
      </c>
      <c r="B240" s="385"/>
      <c r="C240" s="428" t="s">
        <v>378</v>
      </c>
      <c r="D240" s="60">
        <f t="shared" si="3"/>
        <v>0</v>
      </c>
      <c r="E240" s="460"/>
      <c r="F240" s="461"/>
      <c r="G240" s="448"/>
      <c r="H240" s="386"/>
      <c r="I240" s="390"/>
    </row>
    <row r="241" spans="1:11" s="384" customFormat="1" ht="14.25" x14ac:dyDescent="0.2">
      <c r="A241" s="427">
        <v>3996</v>
      </c>
      <c r="B241" s="385"/>
      <c r="C241" s="428" t="s">
        <v>379</v>
      </c>
      <c r="D241" s="60">
        <f t="shared" si="3"/>
        <v>0</v>
      </c>
      <c r="E241" s="460"/>
      <c r="F241" s="461"/>
      <c r="G241" s="448"/>
      <c r="H241" s="386"/>
      <c r="I241" s="390"/>
      <c r="J241" s="384" t="s">
        <v>497</v>
      </c>
      <c r="K241" s="384" t="s">
        <v>496</v>
      </c>
    </row>
    <row r="242" spans="1:11" s="344" customFormat="1" ht="25.5" x14ac:dyDescent="0.2">
      <c r="A242" s="349"/>
      <c r="B242" s="349"/>
      <c r="C242" s="362" t="s">
        <v>18</v>
      </c>
      <c r="D242" s="64">
        <f>SUM(D137:D241)</f>
        <v>27600.479999999996</v>
      </c>
      <c r="E242" s="64">
        <f>SUM(E137:E241)</f>
        <v>0</v>
      </c>
      <c r="F242" s="64">
        <f>SUM(F137:F241)</f>
        <v>12600</v>
      </c>
      <c r="G242" s="64">
        <f>SUM(G137:G241)</f>
        <v>0</v>
      </c>
      <c r="H242" s="64">
        <f>SUM(H137:H241)</f>
        <v>15000.479999999996</v>
      </c>
      <c r="I242" s="351"/>
      <c r="J242" s="328"/>
      <c r="K242" s="542">
        <f>ELECTROMECANICA!H242+ALIMENTARIAS!H242+ALIMENTARIAS!F242+ADMINISTRACION!H242</f>
        <v>70600.479999999996</v>
      </c>
    </row>
    <row r="243" spans="1:11" x14ac:dyDescent="0.2">
      <c r="A243" s="354"/>
      <c r="B243" s="354"/>
      <c r="C243" s="361"/>
      <c r="D243" s="35">
        <f>SUM(E243:H243)</f>
        <v>0</v>
      </c>
      <c r="E243" s="466"/>
      <c r="F243" s="467"/>
      <c r="G243" s="477"/>
      <c r="H243" s="369"/>
      <c r="I243" s="355"/>
    </row>
    <row r="244" spans="1:11" s="344" customFormat="1" ht="24.75" customHeight="1" x14ac:dyDescent="0.2">
      <c r="A244" s="655" t="s">
        <v>116</v>
      </c>
      <c r="B244" s="656"/>
      <c r="C244" s="657"/>
      <c r="D244" s="22">
        <f>SUM(D243:D243)</f>
        <v>0</v>
      </c>
      <c r="E244" s="22">
        <f t="shared" ref="E244:H244" si="4">SUM(E243:E243)</f>
        <v>0</v>
      </c>
      <c r="F244" s="22">
        <f t="shared" si="4"/>
        <v>0</v>
      </c>
      <c r="G244" s="22">
        <f t="shared" si="4"/>
        <v>0</v>
      </c>
      <c r="H244" s="22">
        <f t="shared" si="4"/>
        <v>0</v>
      </c>
      <c r="I244" s="350"/>
    </row>
    <row r="245" spans="1:11" s="364" customFormat="1" ht="14.25" x14ac:dyDescent="0.2">
      <c r="A245" s="427">
        <v>5111</v>
      </c>
      <c r="B245" s="354"/>
      <c r="C245" s="428"/>
      <c r="D245" s="68"/>
      <c r="E245" s="468"/>
      <c r="F245" s="467"/>
      <c r="G245" s="477"/>
      <c r="H245" s="369"/>
      <c r="I245" s="363"/>
    </row>
    <row r="246" spans="1:11" s="364" customFormat="1" ht="28.5" x14ac:dyDescent="0.2">
      <c r="A246" s="427">
        <v>5151</v>
      </c>
      <c r="B246" s="354"/>
      <c r="C246" s="428" t="s">
        <v>430</v>
      </c>
      <c r="D246" s="68">
        <f>SUM(E246:H246)</f>
        <v>0</v>
      </c>
      <c r="E246" s="468"/>
      <c r="F246" s="467"/>
      <c r="G246" s="477"/>
      <c r="H246" s="369"/>
      <c r="I246" s="363"/>
    </row>
    <row r="247" spans="1:11" s="364" customFormat="1" ht="14.25" x14ac:dyDescent="0.2">
      <c r="A247" s="427">
        <v>5211</v>
      </c>
      <c r="B247" s="354"/>
      <c r="C247" s="428"/>
      <c r="D247" s="68"/>
      <c r="E247" s="468"/>
      <c r="F247" s="467"/>
      <c r="G247" s="477"/>
      <c r="H247" s="369"/>
      <c r="I247" s="363"/>
    </row>
    <row r="248" spans="1:11" s="364" customFormat="1" ht="14.25" x14ac:dyDescent="0.2">
      <c r="A248" s="427">
        <v>5311</v>
      </c>
      <c r="B248" s="354"/>
      <c r="C248" s="428" t="s">
        <v>473</v>
      </c>
      <c r="D248" s="68">
        <f>SUM(E248:H248)</f>
        <v>0</v>
      </c>
      <c r="E248" s="468"/>
      <c r="F248" s="467"/>
      <c r="G248" s="477"/>
      <c r="H248" s="369"/>
      <c r="I248" s="363"/>
    </row>
    <row r="249" spans="1:11" s="364" customFormat="1" ht="14.25" x14ac:dyDescent="0.2">
      <c r="A249" s="427">
        <v>5611</v>
      </c>
      <c r="B249" s="354"/>
      <c r="C249" s="428" t="s">
        <v>140</v>
      </c>
      <c r="D249" s="68">
        <f t="shared" ref="D249:D251" si="5">SUM(E249:H249)</f>
        <v>0</v>
      </c>
      <c r="E249" s="468"/>
      <c r="F249" s="467"/>
      <c r="G249" s="477"/>
      <c r="H249" s="369"/>
      <c r="I249" s="363"/>
    </row>
    <row r="250" spans="1:11" s="364" customFormat="1" ht="14.25" x14ac:dyDescent="0.2">
      <c r="A250" s="427">
        <v>5641</v>
      </c>
      <c r="B250" s="354"/>
      <c r="C250" s="428"/>
      <c r="D250" s="68"/>
      <c r="E250" s="468"/>
      <c r="F250" s="467"/>
      <c r="G250" s="477"/>
      <c r="H250" s="369"/>
      <c r="I250" s="363"/>
    </row>
    <row r="251" spans="1:11" s="364" customFormat="1" ht="14.25" x14ac:dyDescent="0.2">
      <c r="A251" s="427">
        <v>5692</v>
      </c>
      <c r="B251" s="354"/>
      <c r="C251" s="428" t="s">
        <v>474</v>
      </c>
      <c r="D251" s="68">
        <f t="shared" si="5"/>
        <v>0</v>
      </c>
      <c r="E251" s="468"/>
      <c r="F251" s="467"/>
      <c r="G251" s="477"/>
      <c r="H251" s="369"/>
      <c r="I251" s="363"/>
    </row>
    <row r="252" spans="1:11" s="364" customFormat="1" ht="14.25" x14ac:dyDescent="0.2">
      <c r="A252" s="427">
        <v>5621</v>
      </c>
      <c r="B252" s="354"/>
      <c r="C252" s="428" t="s">
        <v>143</v>
      </c>
      <c r="D252" s="68">
        <f>SUM(E252:H252)</f>
        <v>0</v>
      </c>
      <c r="E252" s="468"/>
      <c r="F252" s="467"/>
      <c r="G252" s="477"/>
      <c r="H252" s="495"/>
      <c r="I252" s="363"/>
    </row>
    <row r="253" spans="1:11" s="344" customFormat="1" ht="25.5" x14ac:dyDescent="0.2">
      <c r="A253" s="349"/>
      <c r="B253" s="349"/>
      <c r="C253" s="362" t="s">
        <v>117</v>
      </c>
      <c r="D253" s="22">
        <f>SUM(D246:D252)</f>
        <v>0</v>
      </c>
      <c r="E253" s="22">
        <f>SUM(E246:E252)</f>
        <v>0</v>
      </c>
      <c r="F253" s="22">
        <f>SUM(F246:F252)</f>
        <v>0</v>
      </c>
      <c r="G253" s="22">
        <f>SUM(G246:G252)</f>
        <v>0</v>
      </c>
      <c r="H253" s="22">
        <f>SUM(H246:H252)</f>
        <v>0</v>
      </c>
      <c r="I253" s="350"/>
      <c r="J253" s="542">
        <f>'INOVACIÓN AGRICOLA SUSTENTABLE'!G253</f>
        <v>7000</v>
      </c>
      <c r="K253" s="542">
        <f>'INOVACIÓN AGRICOLA SUSTENTABLE'!H253</f>
        <v>252000</v>
      </c>
    </row>
    <row r="254" spans="1:11" x14ac:dyDescent="0.2">
      <c r="A254" s="354"/>
      <c r="B254" s="354"/>
      <c r="C254" s="356"/>
      <c r="D254" s="35">
        <f>SUM(E254:H254)</f>
        <v>0</v>
      </c>
      <c r="E254" s="466"/>
      <c r="F254" s="467"/>
      <c r="G254" s="477"/>
      <c r="H254" s="369"/>
      <c r="I254" s="355"/>
    </row>
    <row r="255" spans="1:11" x14ac:dyDescent="0.2">
      <c r="A255" s="354"/>
      <c r="B255" s="354"/>
      <c r="C255" s="361"/>
      <c r="D255" s="35">
        <f>SUM(E255:H255)</f>
        <v>0</v>
      </c>
      <c r="E255" s="466"/>
      <c r="F255" s="467"/>
      <c r="G255" s="477"/>
      <c r="H255" s="369"/>
      <c r="I255" s="355"/>
    </row>
    <row r="256" spans="1:11" x14ac:dyDescent="0.2">
      <c r="A256" s="354"/>
      <c r="B256" s="354"/>
      <c r="C256" s="361"/>
      <c r="D256" s="35">
        <f>SUM(E256:H256)</f>
        <v>0</v>
      </c>
      <c r="E256" s="466"/>
      <c r="F256" s="467"/>
      <c r="G256" s="477"/>
      <c r="H256" s="369"/>
      <c r="I256" s="355"/>
    </row>
    <row r="257" spans="1:10" x14ac:dyDescent="0.2">
      <c r="A257" s="354"/>
      <c r="B257" s="354"/>
      <c r="C257" s="361"/>
      <c r="D257" s="35">
        <f>SUM(E257:H257)</f>
        <v>0</v>
      </c>
      <c r="E257" s="466"/>
      <c r="F257" s="467"/>
      <c r="G257" s="477"/>
      <c r="H257" s="369"/>
      <c r="I257" s="355"/>
    </row>
    <row r="258" spans="1:10" s="344" customFormat="1" ht="25.5" x14ac:dyDescent="0.2">
      <c r="A258" s="349"/>
      <c r="B258" s="349"/>
      <c r="C258" s="362" t="s">
        <v>118</v>
      </c>
      <c r="D258" s="22">
        <f>SUM(D254:D257)</f>
        <v>0</v>
      </c>
      <c r="E258" s="22">
        <f>SUM(E254:E257)</f>
        <v>0</v>
      </c>
      <c r="F258" s="22">
        <f t="shared" ref="F258:H258" si="6">SUM(F254:F257)</f>
        <v>0</v>
      </c>
      <c r="G258" s="22">
        <f t="shared" si="6"/>
        <v>0</v>
      </c>
      <c r="H258" s="22">
        <f t="shared" si="6"/>
        <v>0</v>
      </c>
      <c r="I258" s="350"/>
      <c r="J258" s="328"/>
    </row>
    <row r="259" spans="1:10" x14ac:dyDescent="0.2">
      <c r="A259" s="354"/>
      <c r="B259" s="354"/>
      <c r="C259" s="361"/>
      <c r="D259" s="35">
        <f>SUM(E259:H259)</f>
        <v>0</v>
      </c>
      <c r="E259" s="466"/>
      <c r="F259" s="467"/>
      <c r="G259" s="477"/>
      <c r="H259" s="369"/>
      <c r="I259" s="355"/>
    </row>
    <row r="260" spans="1:10" x14ac:dyDescent="0.2">
      <c r="A260" s="354"/>
      <c r="B260" s="354"/>
      <c r="C260" s="361"/>
      <c r="D260" s="35">
        <f>SUM(E260:H260)</f>
        <v>0</v>
      </c>
      <c r="E260" s="466"/>
      <c r="F260" s="467"/>
      <c r="G260" s="477"/>
      <c r="H260" s="369"/>
      <c r="I260" s="355"/>
    </row>
    <row r="261" spans="1:10" s="344" customFormat="1" x14ac:dyDescent="0.2">
      <c r="A261" s="349"/>
      <c r="B261" s="349"/>
      <c r="C261" s="362" t="s">
        <v>119</v>
      </c>
      <c r="D261" s="22">
        <f t="shared" ref="D261:H261" si="7">SUM(D259:D260)</f>
        <v>0</v>
      </c>
      <c r="E261" s="22">
        <f t="shared" si="7"/>
        <v>0</v>
      </c>
      <c r="F261" s="22">
        <f t="shared" si="7"/>
        <v>0</v>
      </c>
      <c r="G261" s="22">
        <f t="shared" si="7"/>
        <v>0</v>
      </c>
      <c r="H261" s="22">
        <f t="shared" si="7"/>
        <v>0</v>
      </c>
      <c r="I261" s="350"/>
    </row>
    <row r="262" spans="1:10" s="344" customFormat="1" ht="17.25" customHeight="1" x14ac:dyDescent="0.2">
      <c r="A262" s="379"/>
      <c r="B262" s="379"/>
      <c r="C262" s="380" t="s">
        <v>19</v>
      </c>
      <c r="D262" s="131">
        <f>SUM(D261,D258,D253,D244,D242,D136,D71)</f>
        <v>160310.47999999998</v>
      </c>
      <c r="E262" s="131">
        <f>SUM(E261,E258,E253,E244,E242,E136,E71)</f>
        <v>0</v>
      </c>
      <c r="F262" s="131">
        <f>SUM(F261,F258,F253,F244,F242,F136,F71)</f>
        <v>12600</v>
      </c>
      <c r="G262" s="131">
        <f>SUM(G261,G258,G253,G244,G242,G136,G71)</f>
        <v>42000</v>
      </c>
      <c r="H262" s="131">
        <f>SUM(H261,H258,H253,H244,H242,H136,H71)</f>
        <v>105710.48</v>
      </c>
      <c r="I262" s="332"/>
      <c r="J262" s="328"/>
    </row>
    <row r="263" spans="1:10" x14ac:dyDescent="0.2">
      <c r="D263" s="86"/>
      <c r="E263" s="457"/>
      <c r="F263" s="457"/>
      <c r="G263" s="457"/>
      <c r="H263" s="364"/>
    </row>
    <row r="264" spans="1:10" x14ac:dyDescent="0.2">
      <c r="D264" s="86"/>
      <c r="E264" s="457"/>
      <c r="F264" s="457"/>
      <c r="G264" s="457"/>
      <c r="H264" s="364"/>
    </row>
    <row r="265" spans="1:10" x14ac:dyDescent="0.2">
      <c r="B265" s="357"/>
      <c r="C265" s="377" t="s">
        <v>136</v>
      </c>
      <c r="D265" s="101"/>
      <c r="E265" s="469" t="s">
        <v>129</v>
      </c>
      <c r="F265" s="469"/>
      <c r="G265" s="469"/>
      <c r="H265" s="378"/>
      <c r="I265" s="357" t="s">
        <v>428</v>
      </c>
    </row>
    <row r="266" spans="1:10" x14ac:dyDescent="0.2">
      <c r="B266" s="357"/>
      <c r="C266" s="377"/>
      <c r="D266" s="101"/>
      <c r="E266" s="469"/>
      <c r="F266" s="469"/>
      <c r="G266" s="469"/>
      <c r="H266" s="378"/>
    </row>
    <row r="267" spans="1:10" x14ac:dyDescent="0.2">
      <c r="B267" s="357"/>
      <c r="C267" s="377" t="s">
        <v>128</v>
      </c>
      <c r="D267" s="101"/>
      <c r="E267" s="469" t="s">
        <v>130</v>
      </c>
      <c r="F267" s="457"/>
      <c r="G267" s="469"/>
      <c r="H267" s="378"/>
      <c r="I267" s="357" t="s">
        <v>137</v>
      </c>
    </row>
    <row r="268" spans="1:10" x14ac:dyDescent="0.2">
      <c r="D268" s="86"/>
      <c r="E268" s="457"/>
      <c r="F268" s="457"/>
      <c r="G268" s="457"/>
      <c r="H268" s="364"/>
    </row>
    <row r="269" spans="1:10" x14ac:dyDescent="0.2">
      <c r="D269" s="86"/>
      <c r="E269" s="457"/>
      <c r="F269" s="457"/>
      <c r="G269" s="457"/>
      <c r="H269" s="364"/>
    </row>
    <row r="270" spans="1:10" x14ac:dyDescent="0.2">
      <c r="D270" s="86"/>
      <c r="E270" s="457"/>
      <c r="F270" s="457"/>
      <c r="G270" s="457"/>
      <c r="H270" s="364"/>
    </row>
    <row r="271" spans="1:10" x14ac:dyDescent="0.2">
      <c r="D271" s="86"/>
      <c r="E271" s="457"/>
      <c r="F271" s="457"/>
      <c r="G271" s="457"/>
      <c r="H271" s="364"/>
    </row>
    <row r="272" spans="1:10" x14ac:dyDescent="0.2">
      <c r="D272" s="86" t="s">
        <v>125</v>
      </c>
      <c r="E272" s="457" t="s">
        <v>490</v>
      </c>
      <c r="F272" s="457"/>
      <c r="G272" s="93"/>
      <c r="H272" s="364"/>
    </row>
    <row r="273" spans="3:8" x14ac:dyDescent="0.2">
      <c r="C273" s="58" t="s">
        <v>485</v>
      </c>
      <c r="D273" s="88">
        <f>G262</f>
        <v>42000</v>
      </c>
      <c r="E273" s="444">
        <f>E262+F262+H262</f>
        <v>118310.48</v>
      </c>
      <c r="F273" s="457"/>
      <c r="G273" s="93"/>
      <c r="H273" s="364"/>
    </row>
    <row r="274" spans="3:8" x14ac:dyDescent="0.2">
      <c r="C274" s="58" t="s">
        <v>484</v>
      </c>
      <c r="D274" s="88">
        <f>ELECTROMECANICA!G262</f>
        <v>102000</v>
      </c>
      <c r="E274" s="444">
        <f>ELECTROMECANICA!E262+ELECTROMECANICA!F262+ELECTROMECANICA!H262</f>
        <v>146370</v>
      </c>
      <c r="F274" s="457"/>
      <c r="G274" s="457"/>
      <c r="H274" s="364"/>
    </row>
    <row r="275" spans="3:8" x14ac:dyDescent="0.2">
      <c r="C275" s="58" t="s">
        <v>486</v>
      </c>
      <c r="D275" s="88">
        <f>'INOVACIÓN AGRICOLA SUSTENTABLE'!G262</f>
        <v>72000</v>
      </c>
      <c r="E275" s="444">
        <f>'INOVACIÓN AGRICOLA SUSTENTABLE'!E262+'INOVACIÓN AGRICOLA SUSTENTABLE'!F262+'INOVACIÓN AGRICOLA SUSTENTABLE'!H262</f>
        <v>646000</v>
      </c>
      <c r="F275" s="457"/>
      <c r="G275" s="470"/>
      <c r="H275" s="364"/>
    </row>
    <row r="276" spans="3:8" x14ac:dyDescent="0.2">
      <c r="C276" s="58" t="s">
        <v>487</v>
      </c>
      <c r="D276" s="88">
        <f>ADMINISTRACION!G262</f>
        <v>10000</v>
      </c>
      <c r="E276" s="444">
        <f>ADMINISTRACION!H262+ADMINISTRACION!F262+ADMINISTRACION!E262</f>
        <v>73000</v>
      </c>
      <c r="F276" s="457"/>
      <c r="G276" s="470"/>
      <c r="H276" s="94"/>
    </row>
    <row r="277" spans="3:8" x14ac:dyDescent="0.2">
      <c r="C277" s="58" t="s">
        <v>488</v>
      </c>
      <c r="D277" s="543">
        <f>VINCULACIÓN!G262</f>
        <v>79000</v>
      </c>
      <c r="E277" s="544">
        <f>VINCULACIÓN!E262+VINCULACIÓN!F262+VINCULACIÓN!H262</f>
        <v>830453</v>
      </c>
      <c r="F277" s="457"/>
      <c r="G277" s="457"/>
      <c r="H277" s="364"/>
    </row>
    <row r="278" spans="3:8" x14ac:dyDescent="0.2">
      <c r="C278" s="58" t="s">
        <v>489</v>
      </c>
      <c r="D278" s="88">
        <f>'DESARROLLO ACADEMICO-CEIN'!G262</f>
        <v>279000</v>
      </c>
      <c r="E278" s="444">
        <f>'DESARROLLO ACADEMICO-CEIN'!E262+'DESARROLLO ACADEMICO-CEIN'!F262+'DESARROLLO ACADEMICO-CEIN'!H262</f>
        <v>157800</v>
      </c>
      <c r="F278" s="457"/>
      <c r="G278" s="457"/>
      <c r="H278" s="364"/>
    </row>
    <row r="279" spans="3:8" x14ac:dyDescent="0.2">
      <c r="D279" s="88">
        <f>SUM(D273:D278)</f>
        <v>584000</v>
      </c>
      <c r="E279" s="444">
        <f>SUM(E273:E278)</f>
        <v>1971933.48</v>
      </c>
      <c r="F279" s="457"/>
      <c r="G279" s="457"/>
      <c r="H279" s="364"/>
    </row>
    <row r="280" spans="3:8" x14ac:dyDescent="0.2">
      <c r="D280" s="88"/>
      <c r="E280" s="444"/>
      <c r="F280" s="457"/>
      <c r="G280" s="457"/>
      <c r="H280" s="364"/>
    </row>
    <row r="281" spans="3:8" x14ac:dyDescent="0.2">
      <c r="C281" s="359" t="s">
        <v>492</v>
      </c>
      <c r="D281" s="88">
        <f>PLANEACION!G262</f>
        <v>21000</v>
      </c>
      <c r="E281" s="444">
        <f>PLANEACION!E262+PLANEACION!F262+PLANEACION!I262+PLANEACION!H262</f>
        <v>3703553.66</v>
      </c>
      <c r="F281" s="457"/>
      <c r="G281" s="457"/>
      <c r="H281" s="364"/>
    </row>
    <row r="282" spans="3:8" x14ac:dyDescent="0.2">
      <c r="D282" s="86"/>
      <c r="E282" s="470"/>
      <c r="F282" s="457"/>
      <c r="G282" s="457"/>
      <c r="H282" s="364"/>
    </row>
    <row r="283" spans="3:8" x14ac:dyDescent="0.2">
      <c r="C283" s="359" t="s">
        <v>491</v>
      </c>
      <c r="D283" s="86">
        <f>'SERVICIOS ESCOLARES'!G262</f>
        <v>303093.58999999997</v>
      </c>
      <c r="E283" s="470">
        <f>'SERVICIOS ESCOLARES'!E262+'SERVICIOS ESCOLARES'!F262+'SERVICIOS ESCOLARES'!H262</f>
        <v>57650.21</v>
      </c>
      <c r="F283" s="470"/>
      <c r="G283" s="457"/>
      <c r="H283" s="364"/>
    </row>
    <row r="284" spans="3:8" x14ac:dyDescent="0.2">
      <c r="C284" s="359" t="s">
        <v>493</v>
      </c>
      <c r="D284" s="86">
        <f>FINANZAS!G262</f>
        <v>0</v>
      </c>
      <c r="E284" s="470">
        <f>FINANZAS!E262+FINANZAS!F262+FINANZAS!H262</f>
        <v>625400</v>
      </c>
      <c r="F284" s="457"/>
      <c r="G284" s="457"/>
      <c r="H284" s="364"/>
    </row>
    <row r="285" spans="3:8" x14ac:dyDescent="0.2">
      <c r="C285" s="359" t="s">
        <v>495</v>
      </c>
      <c r="D285" s="86">
        <f>RECURSOS!G262</f>
        <v>583259.23</v>
      </c>
      <c r="E285" s="470">
        <f>RECURSOS!E262+RECURSOS!F262+RECURSOS!H262</f>
        <v>16755672.060000001</v>
      </c>
      <c r="F285" s="457"/>
      <c r="G285" s="457"/>
      <c r="H285" s="364"/>
    </row>
    <row r="286" spans="3:8" x14ac:dyDescent="0.2">
      <c r="D286" s="88">
        <f>SUM(D283:D285)</f>
        <v>886352.82</v>
      </c>
      <c r="E286" s="88">
        <f>SUM(E283:E285)</f>
        <v>17438722.27</v>
      </c>
      <c r="F286" s="457"/>
      <c r="G286" s="457"/>
      <c r="H286" s="364"/>
    </row>
    <row r="287" spans="3:8" x14ac:dyDescent="0.2">
      <c r="D287" s="86"/>
      <c r="E287" s="470"/>
      <c r="F287" s="457"/>
      <c r="G287" s="457"/>
      <c r="H287" s="364"/>
    </row>
    <row r="288" spans="3:8" x14ac:dyDescent="0.2">
      <c r="C288" s="58" t="s">
        <v>494</v>
      </c>
      <c r="D288" s="88">
        <f>CALIDAD!G262</f>
        <v>170000</v>
      </c>
      <c r="E288" s="444">
        <f>CALIDAD!E262+CALIDAD!F262+CALIDAD!H262</f>
        <v>384330</v>
      </c>
      <c r="F288" s="457"/>
      <c r="G288" s="457"/>
      <c r="H288" s="364"/>
    </row>
    <row r="289" spans="4:8" x14ac:dyDescent="0.2">
      <c r="D289" s="86"/>
      <c r="E289" s="470"/>
      <c r="F289" s="457"/>
      <c r="G289" s="457"/>
      <c r="H289" s="364"/>
    </row>
    <row r="291" spans="4:8" x14ac:dyDescent="0.2">
      <c r="D291" s="86"/>
      <c r="E291" s="457"/>
      <c r="F291" s="457"/>
      <c r="G291" s="457"/>
      <c r="H291" s="364"/>
    </row>
    <row r="292" spans="4:8" x14ac:dyDescent="0.2">
      <c r="D292" s="86"/>
      <c r="E292" s="457"/>
      <c r="F292" s="457"/>
      <c r="G292" s="457"/>
      <c r="H292" s="364"/>
    </row>
    <row r="293" spans="4:8" x14ac:dyDescent="0.2">
      <c r="D293" s="86"/>
      <c r="E293" s="457"/>
      <c r="F293" s="457"/>
      <c r="G293" s="457"/>
      <c r="H293" s="364"/>
    </row>
    <row r="294" spans="4:8" x14ac:dyDescent="0.2">
      <c r="D294" s="86"/>
      <c r="E294" s="457"/>
      <c r="F294" s="457"/>
      <c r="G294" s="457"/>
      <c r="H294" s="364"/>
    </row>
    <row r="295" spans="4:8" x14ac:dyDescent="0.2">
      <c r="D295" s="86"/>
      <c r="E295" s="457"/>
      <c r="F295" s="457"/>
      <c r="G295" s="457"/>
      <c r="H295" s="364"/>
    </row>
    <row r="296" spans="4:8" x14ac:dyDescent="0.2">
      <c r="D296" s="86"/>
      <c r="E296" s="457"/>
      <c r="F296" s="457"/>
      <c r="G296" s="457"/>
      <c r="H296" s="364"/>
    </row>
    <row r="297" spans="4:8" x14ac:dyDescent="0.2">
      <c r="D297" s="86"/>
      <c r="E297" s="457"/>
      <c r="F297" s="457"/>
      <c r="G297" s="457"/>
      <c r="H297" s="364"/>
    </row>
    <row r="298" spans="4:8" x14ac:dyDescent="0.2">
      <c r="D298" s="86"/>
      <c r="E298" s="457"/>
      <c r="F298" s="457"/>
      <c r="G298" s="457"/>
      <c r="H298" s="364"/>
    </row>
    <row r="299" spans="4:8" x14ac:dyDescent="0.2">
      <c r="D299" s="86"/>
      <c r="E299" s="457"/>
      <c r="F299" s="457"/>
      <c r="G299" s="457"/>
      <c r="H299" s="364"/>
    </row>
    <row r="300" spans="4:8" x14ac:dyDescent="0.2">
      <c r="D300" s="86"/>
      <c r="E300" s="457"/>
      <c r="F300" s="457"/>
      <c r="G300" s="457"/>
      <c r="H300" s="364"/>
    </row>
    <row r="301" spans="4:8" x14ac:dyDescent="0.2">
      <c r="D301" s="86"/>
      <c r="E301" s="457"/>
      <c r="F301" s="457"/>
      <c r="G301" s="457"/>
      <c r="H301" s="364"/>
    </row>
    <row r="302" spans="4:8" x14ac:dyDescent="0.2">
      <c r="D302" s="86"/>
      <c r="E302" s="457"/>
      <c r="F302" s="457"/>
      <c r="G302" s="457"/>
      <c r="H302" s="364"/>
    </row>
    <row r="303" spans="4:8" x14ac:dyDescent="0.2">
      <c r="D303" s="86"/>
      <c r="E303" s="457"/>
      <c r="F303" s="457"/>
      <c r="G303" s="457"/>
      <c r="H303" s="364"/>
    </row>
    <row r="304" spans="4:8" x14ac:dyDescent="0.2">
      <c r="D304" s="86"/>
      <c r="E304" s="457"/>
      <c r="F304" s="457"/>
      <c r="G304" s="457"/>
      <c r="H304" s="364"/>
    </row>
    <row r="305" spans="4:8" x14ac:dyDescent="0.2">
      <c r="D305" s="86"/>
      <c r="E305" s="457"/>
      <c r="F305" s="457"/>
      <c r="G305" s="457"/>
      <c r="H305" s="364"/>
    </row>
    <row r="306" spans="4:8" x14ac:dyDescent="0.2">
      <c r="D306" s="86"/>
      <c r="E306" s="457"/>
      <c r="F306" s="457"/>
      <c r="G306" s="457"/>
      <c r="H306" s="364"/>
    </row>
    <row r="307" spans="4:8" x14ac:dyDescent="0.2">
      <c r="D307" s="86"/>
      <c r="E307" s="457"/>
      <c r="F307" s="457"/>
      <c r="G307" s="457"/>
      <c r="H307" s="364"/>
    </row>
    <row r="308" spans="4:8" x14ac:dyDescent="0.2">
      <c r="D308" s="86"/>
      <c r="E308" s="457"/>
      <c r="F308" s="457"/>
      <c r="G308" s="457"/>
      <c r="H308" s="364"/>
    </row>
    <row r="309" spans="4:8" x14ac:dyDescent="0.2">
      <c r="D309" s="86"/>
      <c r="E309" s="457"/>
      <c r="F309" s="457"/>
      <c r="G309" s="457"/>
      <c r="H309" s="364"/>
    </row>
    <row r="310" spans="4:8" x14ac:dyDescent="0.2">
      <c r="D310" s="86"/>
      <c r="E310" s="457"/>
      <c r="F310" s="457"/>
      <c r="G310" s="457"/>
      <c r="H310" s="364"/>
    </row>
    <row r="311" spans="4:8" x14ac:dyDescent="0.2">
      <c r="D311" s="86"/>
      <c r="E311" s="457"/>
      <c r="F311" s="457"/>
      <c r="G311" s="457"/>
      <c r="H311" s="364"/>
    </row>
    <row r="312" spans="4:8" x14ac:dyDescent="0.2">
      <c r="D312" s="86"/>
      <c r="E312" s="457"/>
      <c r="F312" s="457"/>
      <c r="G312" s="457"/>
      <c r="H312" s="364"/>
    </row>
    <row r="313" spans="4:8" x14ac:dyDescent="0.2">
      <c r="D313" s="86"/>
      <c r="E313" s="457"/>
      <c r="F313" s="457"/>
      <c r="G313" s="457"/>
      <c r="H313" s="364"/>
    </row>
    <row r="314" spans="4:8" x14ac:dyDescent="0.2">
      <c r="D314" s="86"/>
      <c r="E314" s="457"/>
      <c r="F314" s="457"/>
      <c r="G314" s="457"/>
      <c r="H314" s="364"/>
    </row>
    <row r="315" spans="4:8" x14ac:dyDescent="0.2">
      <c r="D315" s="86"/>
      <c r="E315" s="457"/>
      <c r="F315" s="457"/>
      <c r="G315" s="457"/>
      <c r="H315" s="364"/>
    </row>
    <row r="316" spans="4:8" x14ac:dyDescent="0.2">
      <c r="D316" s="86"/>
      <c r="E316" s="457"/>
      <c r="F316" s="457"/>
      <c r="G316" s="457"/>
      <c r="H316" s="364"/>
    </row>
    <row r="317" spans="4:8" x14ac:dyDescent="0.2">
      <c r="D317" s="86"/>
      <c r="E317" s="457"/>
      <c r="F317" s="457"/>
      <c r="G317" s="457"/>
      <c r="H317" s="364"/>
    </row>
    <row r="318" spans="4:8" x14ac:dyDescent="0.2">
      <c r="D318" s="86"/>
      <c r="E318" s="457"/>
      <c r="F318" s="457"/>
      <c r="G318" s="457"/>
      <c r="H318" s="364"/>
    </row>
    <row r="319" spans="4:8" x14ac:dyDescent="0.2">
      <c r="D319" s="86"/>
      <c r="E319" s="457"/>
      <c r="F319" s="457"/>
      <c r="G319" s="457"/>
      <c r="H319" s="364"/>
    </row>
    <row r="320" spans="4:8" x14ac:dyDescent="0.2">
      <c r="D320" s="86"/>
      <c r="E320" s="457"/>
      <c r="F320" s="457"/>
      <c r="G320" s="457"/>
      <c r="H320" s="364"/>
    </row>
    <row r="321" spans="4:8" x14ac:dyDescent="0.2">
      <c r="D321" s="86"/>
      <c r="E321" s="457"/>
      <c r="F321" s="457"/>
      <c r="G321" s="457"/>
      <c r="H321" s="364"/>
    </row>
    <row r="322" spans="4:8" x14ac:dyDescent="0.2">
      <c r="D322" s="86"/>
      <c r="E322" s="457"/>
      <c r="F322" s="457"/>
      <c r="G322" s="457"/>
      <c r="H322" s="364"/>
    </row>
    <row r="323" spans="4:8" x14ac:dyDescent="0.2">
      <c r="D323" s="86"/>
      <c r="E323" s="457"/>
      <c r="F323" s="457"/>
      <c r="G323" s="457"/>
      <c r="H323" s="364"/>
    </row>
    <row r="324" spans="4:8" x14ac:dyDescent="0.2">
      <c r="D324" s="86"/>
      <c r="E324" s="457"/>
      <c r="F324" s="457"/>
      <c r="G324" s="457"/>
      <c r="H324" s="364"/>
    </row>
    <row r="325" spans="4:8" x14ac:dyDescent="0.2">
      <c r="D325" s="86"/>
      <c r="E325" s="457"/>
      <c r="F325" s="457"/>
      <c r="G325" s="457"/>
      <c r="H325" s="364"/>
    </row>
    <row r="326" spans="4:8" x14ac:dyDescent="0.2">
      <c r="D326" s="86"/>
      <c r="E326" s="457"/>
      <c r="F326" s="457"/>
      <c r="G326" s="457"/>
      <c r="H326" s="364"/>
    </row>
    <row r="327" spans="4:8" x14ac:dyDescent="0.2">
      <c r="D327" s="86"/>
      <c r="E327" s="457"/>
      <c r="F327" s="457"/>
      <c r="G327" s="457"/>
      <c r="H327" s="364"/>
    </row>
    <row r="328" spans="4:8" x14ac:dyDescent="0.2">
      <c r="D328" s="86"/>
      <c r="E328" s="457"/>
      <c r="F328" s="457"/>
      <c r="G328" s="457"/>
      <c r="H328" s="364"/>
    </row>
    <row r="329" spans="4:8" x14ac:dyDescent="0.2">
      <c r="D329" s="86"/>
      <c r="E329" s="457"/>
      <c r="F329" s="457"/>
      <c r="G329" s="457"/>
      <c r="H329" s="364"/>
    </row>
    <row r="330" spans="4:8" x14ac:dyDescent="0.2">
      <c r="D330" s="86"/>
      <c r="E330" s="457"/>
      <c r="F330" s="457"/>
      <c r="G330" s="457"/>
      <c r="H330" s="364"/>
    </row>
    <row r="331" spans="4:8" x14ac:dyDescent="0.2">
      <c r="D331" s="86"/>
      <c r="E331" s="457"/>
      <c r="F331" s="457"/>
      <c r="G331" s="457"/>
      <c r="H331" s="364"/>
    </row>
    <row r="332" spans="4:8" x14ac:dyDescent="0.2">
      <c r="D332" s="86"/>
      <c r="E332" s="457"/>
      <c r="F332" s="457"/>
      <c r="G332" s="457"/>
      <c r="H332" s="364"/>
    </row>
    <row r="333" spans="4:8" x14ac:dyDescent="0.2">
      <c r="D333" s="86"/>
      <c r="E333" s="457"/>
      <c r="F333" s="457"/>
      <c r="G333" s="457"/>
      <c r="H333" s="364"/>
    </row>
    <row r="334" spans="4:8" x14ac:dyDescent="0.2">
      <c r="D334" s="86"/>
      <c r="E334" s="457"/>
      <c r="F334" s="457"/>
      <c r="G334" s="457"/>
      <c r="H334" s="364"/>
    </row>
    <row r="335" spans="4:8" x14ac:dyDescent="0.2">
      <c r="D335" s="86"/>
      <c r="E335" s="457"/>
      <c r="F335" s="457"/>
      <c r="G335" s="457"/>
      <c r="H335" s="364"/>
    </row>
    <row r="336" spans="4:8" x14ac:dyDescent="0.2">
      <c r="D336" s="86"/>
      <c r="E336" s="457"/>
      <c r="F336" s="457"/>
      <c r="G336" s="457"/>
      <c r="H336" s="364"/>
    </row>
    <row r="337" spans="4:8" x14ac:dyDescent="0.2">
      <c r="D337" s="86"/>
      <c r="E337" s="457"/>
      <c r="F337" s="457"/>
      <c r="G337" s="457"/>
      <c r="H337" s="364"/>
    </row>
    <row r="338" spans="4:8" x14ac:dyDescent="0.2">
      <c r="D338" s="86"/>
      <c r="E338" s="457"/>
      <c r="F338" s="457"/>
      <c r="G338" s="457"/>
      <c r="H338" s="364"/>
    </row>
    <row r="339" spans="4:8" x14ac:dyDescent="0.2">
      <c r="D339" s="86"/>
      <c r="E339" s="457"/>
      <c r="F339" s="457"/>
      <c r="G339" s="457"/>
      <c r="H339" s="364"/>
    </row>
    <row r="340" spans="4:8" x14ac:dyDescent="0.2">
      <c r="D340" s="86"/>
      <c r="E340" s="457"/>
      <c r="F340" s="457"/>
      <c r="G340" s="457"/>
      <c r="H340" s="364"/>
    </row>
    <row r="341" spans="4:8" x14ac:dyDescent="0.2">
      <c r="D341" s="86"/>
      <c r="E341" s="457"/>
      <c r="F341" s="457"/>
      <c r="G341" s="457"/>
      <c r="H341" s="364"/>
    </row>
    <row r="342" spans="4:8" x14ac:dyDescent="0.2">
      <c r="D342" s="86"/>
      <c r="E342" s="457"/>
      <c r="F342" s="457"/>
      <c r="G342" s="457"/>
      <c r="H342" s="364"/>
    </row>
    <row r="343" spans="4:8" x14ac:dyDescent="0.2">
      <c r="D343" s="86"/>
      <c r="E343" s="457"/>
      <c r="F343" s="457"/>
      <c r="G343" s="457"/>
      <c r="H343" s="364"/>
    </row>
    <row r="344" spans="4:8" x14ac:dyDescent="0.2">
      <c r="D344" s="86"/>
      <c r="E344" s="457"/>
      <c r="F344" s="457"/>
      <c r="G344" s="457"/>
      <c r="H344" s="364"/>
    </row>
    <row r="345" spans="4:8" x14ac:dyDescent="0.2">
      <c r="D345" s="86"/>
      <c r="E345" s="457"/>
      <c r="F345" s="457"/>
      <c r="G345" s="457"/>
      <c r="H345" s="364"/>
    </row>
    <row r="346" spans="4:8" x14ac:dyDescent="0.2">
      <c r="D346" s="86"/>
      <c r="E346" s="457"/>
      <c r="F346" s="457"/>
      <c r="G346" s="457"/>
      <c r="H346" s="364"/>
    </row>
    <row r="347" spans="4:8" x14ac:dyDescent="0.2">
      <c r="D347" s="86"/>
      <c r="E347" s="457"/>
      <c r="F347" s="457"/>
      <c r="G347" s="457"/>
      <c r="H347" s="364"/>
    </row>
    <row r="348" spans="4:8" x14ac:dyDescent="0.2">
      <c r="D348" s="86"/>
      <c r="E348" s="457"/>
      <c r="F348" s="457"/>
      <c r="G348" s="457"/>
      <c r="H348" s="364"/>
    </row>
    <row r="349" spans="4:8" x14ac:dyDescent="0.2">
      <c r="D349" s="86"/>
      <c r="E349" s="457"/>
      <c r="F349" s="457"/>
      <c r="G349" s="457"/>
      <c r="H349" s="364"/>
    </row>
    <row r="350" spans="4:8" x14ac:dyDescent="0.2">
      <c r="D350" s="86"/>
      <c r="E350" s="457"/>
      <c r="F350" s="457"/>
      <c r="G350" s="457"/>
      <c r="H350" s="364"/>
    </row>
    <row r="351" spans="4:8" x14ac:dyDescent="0.2">
      <c r="D351" s="86"/>
      <c r="E351" s="457"/>
      <c r="F351" s="457"/>
      <c r="G351" s="457"/>
      <c r="H351" s="364"/>
    </row>
    <row r="352" spans="4:8" x14ac:dyDescent="0.2">
      <c r="D352" s="86"/>
      <c r="E352" s="457"/>
      <c r="F352" s="457"/>
      <c r="G352" s="457"/>
      <c r="H352" s="364"/>
    </row>
    <row r="353" spans="4:8" x14ac:dyDescent="0.2">
      <c r="D353" s="86"/>
      <c r="E353" s="457"/>
      <c r="F353" s="457"/>
      <c r="G353" s="457"/>
      <c r="H353" s="364"/>
    </row>
    <row r="354" spans="4:8" x14ac:dyDescent="0.2">
      <c r="D354" s="86"/>
      <c r="E354" s="457"/>
      <c r="F354" s="457"/>
      <c r="G354" s="457"/>
      <c r="H354" s="364"/>
    </row>
    <row r="355" spans="4:8" x14ac:dyDescent="0.2">
      <c r="D355" s="86"/>
      <c r="E355" s="457"/>
      <c r="F355" s="457"/>
      <c r="G355" s="457"/>
      <c r="H355" s="364"/>
    </row>
    <row r="356" spans="4:8" x14ac:dyDescent="0.2">
      <c r="D356" s="86"/>
      <c r="E356" s="457"/>
      <c r="F356" s="457"/>
      <c r="G356" s="457"/>
      <c r="H356" s="364"/>
    </row>
    <row r="357" spans="4:8" x14ac:dyDescent="0.2">
      <c r="D357" s="86"/>
      <c r="E357" s="457"/>
      <c r="F357" s="457"/>
      <c r="G357" s="457"/>
      <c r="H357" s="364"/>
    </row>
    <row r="358" spans="4:8" x14ac:dyDescent="0.2">
      <c r="D358" s="86"/>
      <c r="E358" s="457"/>
      <c r="F358" s="457"/>
      <c r="G358" s="457"/>
      <c r="H358" s="364"/>
    </row>
    <row r="359" spans="4:8" x14ac:dyDescent="0.2">
      <c r="D359" s="86"/>
      <c r="E359" s="457"/>
      <c r="F359" s="457"/>
      <c r="G359" s="457"/>
      <c r="H359" s="364"/>
    </row>
    <row r="360" spans="4:8" x14ac:dyDescent="0.2">
      <c r="D360" s="86"/>
      <c r="E360" s="457"/>
      <c r="F360" s="457"/>
      <c r="G360" s="457"/>
      <c r="H360" s="364"/>
    </row>
    <row r="361" spans="4:8" x14ac:dyDescent="0.2">
      <c r="D361" s="86"/>
      <c r="E361" s="457"/>
      <c r="F361" s="457"/>
      <c r="G361" s="457"/>
      <c r="H361" s="364"/>
    </row>
    <row r="362" spans="4:8" x14ac:dyDescent="0.2">
      <c r="D362" s="86"/>
      <c r="E362" s="457"/>
      <c r="F362" s="457"/>
      <c r="G362" s="457"/>
      <c r="H362" s="364"/>
    </row>
    <row r="363" spans="4:8" x14ac:dyDescent="0.2">
      <c r="D363" s="86"/>
      <c r="E363" s="457"/>
      <c r="F363" s="457"/>
      <c r="G363" s="457"/>
      <c r="H363" s="364"/>
    </row>
    <row r="364" spans="4:8" x14ac:dyDescent="0.2">
      <c r="D364" s="86"/>
      <c r="E364" s="457"/>
      <c r="F364" s="457"/>
      <c r="G364" s="457"/>
      <c r="H364" s="364"/>
    </row>
    <row r="365" spans="4:8" x14ac:dyDescent="0.2">
      <c r="D365" s="86"/>
      <c r="E365" s="457"/>
      <c r="F365" s="457"/>
      <c r="G365" s="457"/>
      <c r="H365" s="364"/>
    </row>
    <row r="366" spans="4:8" x14ac:dyDescent="0.2">
      <c r="D366" s="86"/>
      <c r="E366" s="457"/>
      <c r="F366" s="457"/>
      <c r="G366" s="457"/>
      <c r="H366" s="364"/>
    </row>
    <row r="367" spans="4:8" x14ac:dyDescent="0.2">
      <c r="D367" s="86"/>
      <c r="E367" s="457"/>
      <c r="F367" s="457"/>
      <c r="G367" s="457"/>
      <c r="H367" s="364"/>
    </row>
    <row r="368" spans="4:8" x14ac:dyDescent="0.2">
      <c r="D368" s="86"/>
      <c r="E368" s="457"/>
      <c r="F368" s="457"/>
      <c r="G368" s="457"/>
      <c r="H368" s="364"/>
    </row>
    <row r="369" spans="4:8" x14ac:dyDescent="0.2">
      <c r="D369" s="86"/>
      <c r="E369" s="457"/>
      <c r="F369" s="457"/>
      <c r="G369" s="457"/>
      <c r="H369" s="364"/>
    </row>
    <row r="370" spans="4:8" x14ac:dyDescent="0.2">
      <c r="D370" s="86"/>
      <c r="E370" s="457"/>
      <c r="F370" s="457"/>
      <c r="G370" s="457"/>
      <c r="H370" s="364"/>
    </row>
    <row r="371" spans="4:8" x14ac:dyDescent="0.2">
      <c r="D371" s="86"/>
      <c r="E371" s="457"/>
      <c r="F371" s="457"/>
      <c r="G371" s="457"/>
      <c r="H371" s="364"/>
    </row>
    <row r="372" spans="4:8" x14ac:dyDescent="0.2">
      <c r="D372" s="86"/>
      <c r="E372" s="457"/>
      <c r="F372" s="457"/>
      <c r="G372" s="457"/>
      <c r="H372" s="364"/>
    </row>
    <row r="373" spans="4:8" x14ac:dyDescent="0.2">
      <c r="D373" s="86"/>
      <c r="E373" s="457"/>
      <c r="F373" s="457"/>
      <c r="G373" s="457"/>
      <c r="H373" s="364"/>
    </row>
    <row r="374" spans="4:8" x14ac:dyDescent="0.2">
      <c r="D374" s="86"/>
      <c r="E374" s="457"/>
      <c r="F374" s="457"/>
      <c r="G374" s="457"/>
      <c r="H374" s="364"/>
    </row>
    <row r="375" spans="4:8" x14ac:dyDescent="0.2">
      <c r="D375" s="86"/>
      <c r="E375" s="457"/>
      <c r="F375" s="457"/>
      <c r="G375" s="457"/>
      <c r="H375" s="364"/>
    </row>
    <row r="376" spans="4:8" x14ac:dyDescent="0.2">
      <c r="D376" s="86"/>
      <c r="E376" s="457"/>
      <c r="F376" s="457"/>
      <c r="G376" s="457"/>
      <c r="H376" s="364"/>
    </row>
    <row r="377" spans="4:8" x14ac:dyDescent="0.2">
      <c r="D377" s="86"/>
      <c r="E377" s="457"/>
      <c r="F377" s="457"/>
      <c r="G377" s="457"/>
      <c r="H377" s="364"/>
    </row>
    <row r="378" spans="4:8" x14ac:dyDescent="0.2">
      <c r="D378" s="86"/>
      <c r="E378" s="457"/>
      <c r="F378" s="457"/>
      <c r="G378" s="457"/>
      <c r="H378" s="364"/>
    </row>
    <row r="379" spans="4:8" x14ac:dyDescent="0.2">
      <c r="D379" s="86"/>
      <c r="E379" s="457"/>
      <c r="F379" s="457"/>
      <c r="G379" s="457"/>
      <c r="H379" s="364"/>
    </row>
    <row r="380" spans="4:8" x14ac:dyDescent="0.2">
      <c r="D380" s="86"/>
      <c r="E380" s="457"/>
      <c r="F380" s="457"/>
      <c r="G380" s="457"/>
      <c r="H380" s="364"/>
    </row>
    <row r="381" spans="4:8" x14ac:dyDescent="0.2">
      <c r="D381" s="86"/>
      <c r="E381" s="457"/>
      <c r="F381" s="457"/>
      <c r="G381" s="457"/>
      <c r="H381" s="364"/>
    </row>
    <row r="382" spans="4:8" x14ac:dyDescent="0.2">
      <c r="D382" s="86"/>
      <c r="E382" s="457"/>
      <c r="F382" s="457"/>
      <c r="G382" s="457"/>
      <c r="H382" s="364"/>
    </row>
    <row r="383" spans="4:8" x14ac:dyDescent="0.2">
      <c r="D383" s="86"/>
      <c r="E383" s="457"/>
      <c r="F383" s="457"/>
      <c r="G383" s="457"/>
      <c r="H383" s="364"/>
    </row>
    <row r="384" spans="4:8" x14ac:dyDescent="0.2">
      <c r="D384" s="86"/>
      <c r="E384" s="457"/>
      <c r="F384" s="457"/>
      <c r="G384" s="457"/>
      <c r="H384" s="364"/>
    </row>
    <row r="385" spans="4:8" x14ac:dyDescent="0.2">
      <c r="D385" s="86"/>
      <c r="E385" s="457"/>
      <c r="F385" s="457"/>
      <c r="G385" s="457"/>
      <c r="H385" s="364"/>
    </row>
    <row r="386" spans="4:8" x14ac:dyDescent="0.2">
      <c r="D386" s="86"/>
      <c r="E386" s="457"/>
      <c r="F386" s="457"/>
      <c r="G386" s="457"/>
      <c r="H386" s="364"/>
    </row>
    <row r="387" spans="4:8" x14ac:dyDescent="0.2">
      <c r="D387" s="86"/>
      <c r="E387" s="457"/>
      <c r="F387" s="457"/>
      <c r="G387" s="457"/>
      <c r="H387" s="364"/>
    </row>
    <row r="388" spans="4:8" x14ac:dyDescent="0.2">
      <c r="D388" s="86"/>
      <c r="E388" s="457"/>
      <c r="F388" s="457"/>
      <c r="G388" s="457"/>
      <c r="H388" s="364"/>
    </row>
    <row r="389" spans="4:8" x14ac:dyDescent="0.2">
      <c r="D389" s="86"/>
      <c r="E389" s="457"/>
      <c r="F389" s="457"/>
      <c r="G389" s="457"/>
      <c r="H389" s="364"/>
    </row>
    <row r="390" spans="4:8" x14ac:dyDescent="0.2">
      <c r="D390" s="86"/>
      <c r="E390" s="457"/>
      <c r="F390" s="457"/>
      <c r="G390" s="457"/>
      <c r="H390" s="364"/>
    </row>
    <row r="391" spans="4:8" x14ac:dyDescent="0.2">
      <c r="D391" s="86"/>
      <c r="E391" s="457"/>
      <c r="F391" s="457"/>
      <c r="G391" s="457"/>
      <c r="H391" s="364"/>
    </row>
    <row r="392" spans="4:8" x14ac:dyDescent="0.2">
      <c r="D392" s="86"/>
      <c r="E392" s="457"/>
      <c r="F392" s="457"/>
      <c r="G392" s="457"/>
      <c r="H392" s="364"/>
    </row>
    <row r="393" spans="4:8" x14ac:dyDescent="0.2">
      <c r="D393" s="86"/>
      <c r="E393" s="457"/>
      <c r="F393" s="457"/>
      <c r="G393" s="457"/>
      <c r="H393" s="364"/>
    </row>
    <row r="394" spans="4:8" x14ac:dyDescent="0.2">
      <c r="D394" s="86"/>
      <c r="E394" s="457"/>
      <c r="F394" s="457"/>
      <c r="G394" s="457"/>
      <c r="H394" s="364"/>
    </row>
    <row r="395" spans="4:8" x14ac:dyDescent="0.2">
      <c r="D395" s="86"/>
      <c r="E395" s="457"/>
      <c r="F395" s="457"/>
      <c r="G395" s="457"/>
      <c r="H395" s="364"/>
    </row>
    <row r="396" spans="4:8" x14ac:dyDescent="0.2">
      <c r="D396" s="86"/>
      <c r="E396" s="457"/>
      <c r="F396" s="457"/>
      <c r="G396" s="457"/>
      <c r="H396" s="364"/>
    </row>
    <row r="397" spans="4:8" x14ac:dyDescent="0.2">
      <c r="D397" s="86"/>
      <c r="E397" s="457"/>
      <c r="F397" s="457"/>
      <c r="G397" s="457"/>
      <c r="H397" s="364"/>
    </row>
    <row r="398" spans="4:8" x14ac:dyDescent="0.2">
      <c r="D398" s="86"/>
      <c r="E398" s="457"/>
      <c r="F398" s="457"/>
      <c r="G398" s="457"/>
      <c r="H398" s="364"/>
    </row>
    <row r="399" spans="4:8" x14ac:dyDescent="0.2">
      <c r="D399" s="86"/>
      <c r="E399" s="457"/>
      <c r="F399" s="457"/>
      <c r="G399" s="457"/>
      <c r="H399" s="364"/>
    </row>
    <row r="400" spans="4:8" x14ac:dyDescent="0.2">
      <c r="D400" s="86"/>
      <c r="E400" s="457"/>
      <c r="F400" s="457"/>
      <c r="G400" s="457"/>
      <c r="H400" s="364"/>
    </row>
    <row r="401" spans="4:8" x14ac:dyDescent="0.2">
      <c r="D401" s="86"/>
      <c r="E401" s="457"/>
      <c r="F401" s="457"/>
      <c r="G401" s="457"/>
      <c r="H401" s="364"/>
    </row>
    <row r="402" spans="4:8" x14ac:dyDescent="0.2">
      <c r="D402" s="86"/>
      <c r="E402" s="457"/>
      <c r="F402" s="457"/>
      <c r="G402" s="457"/>
      <c r="H402" s="364"/>
    </row>
    <row r="403" spans="4:8" x14ac:dyDescent="0.2">
      <c r="D403" s="86"/>
      <c r="E403" s="457"/>
      <c r="F403" s="457"/>
      <c r="G403" s="457"/>
      <c r="H403" s="364"/>
    </row>
    <row r="404" spans="4:8" x14ac:dyDescent="0.2">
      <c r="D404" s="86"/>
      <c r="E404" s="457"/>
      <c r="F404" s="457"/>
      <c r="G404" s="457"/>
      <c r="H404" s="364"/>
    </row>
    <row r="405" spans="4:8" x14ac:dyDescent="0.2">
      <c r="D405" s="86"/>
      <c r="E405" s="457"/>
      <c r="F405" s="457"/>
      <c r="G405" s="457"/>
      <c r="H405" s="364"/>
    </row>
    <row r="406" spans="4:8" x14ac:dyDescent="0.2">
      <c r="D406" s="86"/>
      <c r="E406" s="457"/>
      <c r="F406" s="457"/>
      <c r="G406" s="457"/>
      <c r="H406" s="364"/>
    </row>
    <row r="407" spans="4:8" x14ac:dyDescent="0.2">
      <c r="D407" s="86"/>
      <c r="E407" s="457"/>
      <c r="F407" s="457"/>
      <c r="G407" s="457"/>
      <c r="H407" s="364"/>
    </row>
    <row r="408" spans="4:8" x14ac:dyDescent="0.2">
      <c r="D408" s="86"/>
      <c r="E408" s="457"/>
      <c r="F408" s="457"/>
      <c r="G408" s="457"/>
      <c r="H408" s="364"/>
    </row>
    <row r="409" spans="4:8" x14ac:dyDescent="0.2">
      <c r="D409" s="86"/>
      <c r="E409" s="457"/>
      <c r="F409" s="457"/>
      <c r="G409" s="457"/>
      <c r="H409" s="364"/>
    </row>
    <row r="410" spans="4:8" x14ac:dyDescent="0.2">
      <c r="D410" s="86"/>
      <c r="E410" s="457"/>
      <c r="F410" s="457"/>
      <c r="G410" s="457"/>
      <c r="H410" s="364"/>
    </row>
    <row r="411" spans="4:8" x14ac:dyDescent="0.2">
      <c r="D411" s="86"/>
      <c r="E411" s="457"/>
      <c r="F411" s="457"/>
      <c r="G411" s="457"/>
      <c r="H411" s="364"/>
    </row>
    <row r="412" spans="4:8" x14ac:dyDescent="0.2">
      <c r="D412" s="86"/>
      <c r="E412" s="457"/>
      <c r="F412" s="457"/>
      <c r="G412" s="457"/>
      <c r="H412" s="364"/>
    </row>
    <row r="413" spans="4:8" x14ac:dyDescent="0.2">
      <c r="D413" s="86"/>
      <c r="E413" s="457"/>
      <c r="F413" s="457"/>
      <c r="G413" s="457"/>
      <c r="H413" s="364"/>
    </row>
    <row r="414" spans="4:8" x14ac:dyDescent="0.2">
      <c r="D414" s="86"/>
      <c r="E414" s="457"/>
      <c r="F414" s="457"/>
      <c r="G414" s="457"/>
      <c r="H414" s="364"/>
    </row>
    <row r="415" spans="4:8" x14ac:dyDescent="0.2">
      <c r="D415" s="86"/>
      <c r="E415" s="457"/>
      <c r="F415" s="457"/>
      <c r="G415" s="457"/>
      <c r="H415" s="364"/>
    </row>
    <row r="416" spans="4:8" x14ac:dyDescent="0.2">
      <c r="D416" s="86"/>
      <c r="E416" s="457"/>
      <c r="F416" s="457"/>
      <c r="G416" s="457"/>
      <c r="H416" s="364"/>
    </row>
    <row r="417" spans="4:8" x14ac:dyDescent="0.2">
      <c r="D417" s="86"/>
      <c r="E417" s="457"/>
      <c r="F417" s="457"/>
      <c r="G417" s="457"/>
      <c r="H417" s="364"/>
    </row>
    <row r="418" spans="4:8" x14ac:dyDescent="0.2">
      <c r="D418" s="86"/>
      <c r="E418" s="457"/>
      <c r="F418" s="457"/>
      <c r="G418" s="457"/>
      <c r="H418" s="364"/>
    </row>
    <row r="419" spans="4:8" x14ac:dyDescent="0.2">
      <c r="D419" s="86"/>
      <c r="E419" s="457"/>
      <c r="F419" s="457"/>
      <c r="G419" s="457"/>
      <c r="H419" s="364"/>
    </row>
    <row r="420" spans="4:8" x14ac:dyDescent="0.2">
      <c r="D420" s="86"/>
      <c r="E420" s="457"/>
      <c r="F420" s="457"/>
      <c r="G420" s="457"/>
      <c r="H420" s="364"/>
    </row>
    <row r="421" spans="4:8" x14ac:dyDescent="0.2">
      <c r="D421" s="86"/>
      <c r="E421" s="457"/>
      <c r="F421" s="457"/>
      <c r="G421" s="457"/>
      <c r="H421" s="364"/>
    </row>
    <row r="422" spans="4:8" x14ac:dyDescent="0.2">
      <c r="D422" s="86"/>
      <c r="E422" s="457"/>
      <c r="F422" s="457"/>
      <c r="G422" s="457"/>
      <c r="H422" s="364"/>
    </row>
    <row r="423" spans="4:8" x14ac:dyDescent="0.2">
      <c r="D423" s="86"/>
      <c r="E423" s="457"/>
      <c r="F423" s="457"/>
      <c r="G423" s="457"/>
      <c r="H423" s="364"/>
    </row>
    <row r="424" spans="4:8" x14ac:dyDescent="0.2">
      <c r="D424" s="86"/>
      <c r="E424" s="457"/>
      <c r="F424" s="457"/>
      <c r="G424" s="457"/>
      <c r="H424" s="364"/>
    </row>
    <row r="425" spans="4:8" x14ac:dyDescent="0.2">
      <c r="D425" s="86"/>
      <c r="E425" s="457"/>
      <c r="F425" s="457"/>
      <c r="G425" s="457"/>
      <c r="H425" s="364"/>
    </row>
    <row r="426" spans="4:8" x14ac:dyDescent="0.2">
      <c r="D426" s="86"/>
      <c r="E426" s="457"/>
      <c r="F426" s="457"/>
      <c r="G426" s="457"/>
      <c r="H426" s="364"/>
    </row>
    <row r="427" spans="4:8" x14ac:dyDescent="0.2">
      <c r="D427" s="86"/>
      <c r="E427" s="457"/>
      <c r="F427" s="457"/>
      <c r="G427" s="457"/>
      <c r="H427" s="364"/>
    </row>
    <row r="428" spans="4:8" x14ac:dyDescent="0.2">
      <c r="D428" s="86"/>
      <c r="E428" s="457"/>
      <c r="F428" s="457"/>
      <c r="G428" s="457"/>
      <c r="H428" s="364"/>
    </row>
    <row r="429" spans="4:8" x14ac:dyDescent="0.2">
      <c r="D429" s="86"/>
      <c r="E429" s="457"/>
      <c r="F429" s="457"/>
      <c r="G429" s="457"/>
      <c r="H429" s="364"/>
    </row>
    <row r="430" spans="4:8" x14ac:dyDescent="0.2">
      <c r="D430" s="86"/>
      <c r="E430" s="457"/>
      <c r="F430" s="457"/>
      <c r="G430" s="457"/>
      <c r="H430" s="364"/>
    </row>
    <row r="431" spans="4:8" x14ac:dyDescent="0.2">
      <c r="D431" s="86"/>
      <c r="E431" s="457"/>
      <c r="F431" s="457"/>
      <c r="G431" s="457"/>
      <c r="H431" s="364"/>
    </row>
    <row r="432" spans="4:8" x14ac:dyDescent="0.2">
      <c r="D432" s="86"/>
      <c r="E432" s="457"/>
      <c r="F432" s="457"/>
      <c r="G432" s="457"/>
      <c r="H432" s="364"/>
    </row>
    <row r="433" spans="4:8" x14ac:dyDescent="0.2">
      <c r="D433" s="86"/>
      <c r="E433" s="457"/>
      <c r="F433" s="457"/>
      <c r="G433" s="457"/>
      <c r="H433" s="364"/>
    </row>
    <row r="434" spans="4:8" x14ac:dyDescent="0.2">
      <c r="D434" s="86"/>
      <c r="E434" s="457"/>
      <c r="F434" s="457"/>
      <c r="G434" s="457"/>
      <c r="H434" s="364"/>
    </row>
    <row r="435" spans="4:8" x14ac:dyDescent="0.2">
      <c r="D435" s="86"/>
      <c r="E435" s="457"/>
      <c r="F435" s="457"/>
      <c r="G435" s="457"/>
      <c r="H435" s="364"/>
    </row>
    <row r="436" spans="4:8" x14ac:dyDescent="0.2">
      <c r="D436" s="86"/>
      <c r="E436" s="457"/>
      <c r="F436" s="457"/>
      <c r="G436" s="457"/>
      <c r="H436" s="364"/>
    </row>
    <row r="437" spans="4:8" x14ac:dyDescent="0.2">
      <c r="D437" s="86"/>
      <c r="E437" s="457"/>
      <c r="F437" s="457"/>
      <c r="G437" s="457"/>
      <c r="H437" s="364"/>
    </row>
    <row r="438" spans="4:8" x14ac:dyDescent="0.2">
      <c r="D438" s="86"/>
      <c r="E438" s="457"/>
      <c r="F438" s="457"/>
      <c r="G438" s="457"/>
      <c r="H438" s="364"/>
    </row>
    <row r="439" spans="4:8" x14ac:dyDescent="0.2">
      <c r="D439" s="86"/>
      <c r="E439" s="457"/>
      <c r="F439" s="457"/>
      <c r="G439" s="457"/>
      <c r="H439" s="364"/>
    </row>
    <row r="440" spans="4:8" x14ac:dyDescent="0.2">
      <c r="D440" s="86"/>
      <c r="E440" s="457"/>
      <c r="F440" s="457"/>
      <c r="G440" s="457"/>
      <c r="H440" s="364"/>
    </row>
    <row r="441" spans="4:8" x14ac:dyDescent="0.2">
      <c r="D441" s="86"/>
      <c r="E441" s="457"/>
      <c r="F441" s="457"/>
      <c r="G441" s="457"/>
      <c r="H441" s="364"/>
    </row>
    <row r="442" spans="4:8" x14ac:dyDescent="0.2">
      <c r="D442" s="86"/>
      <c r="E442" s="457"/>
      <c r="F442" s="457"/>
      <c r="G442" s="457"/>
      <c r="H442" s="364"/>
    </row>
    <row r="443" spans="4:8" x14ac:dyDescent="0.2">
      <c r="D443" s="86"/>
      <c r="E443" s="457"/>
      <c r="F443" s="457"/>
      <c r="G443" s="457"/>
      <c r="H443" s="364"/>
    </row>
    <row r="444" spans="4:8" x14ac:dyDescent="0.2">
      <c r="D444" s="86"/>
      <c r="E444" s="457"/>
      <c r="F444" s="457"/>
      <c r="G444" s="457"/>
      <c r="H444" s="364"/>
    </row>
    <row r="445" spans="4:8" x14ac:dyDescent="0.2">
      <c r="D445" s="86"/>
      <c r="E445" s="457"/>
      <c r="F445" s="457"/>
      <c r="G445" s="457"/>
      <c r="H445" s="364"/>
    </row>
    <row r="446" spans="4:8" x14ac:dyDescent="0.2">
      <c r="D446" s="86"/>
      <c r="E446" s="457"/>
      <c r="F446" s="457"/>
      <c r="G446" s="457"/>
      <c r="H446" s="364"/>
    </row>
    <row r="447" spans="4:8" x14ac:dyDescent="0.2">
      <c r="D447" s="86"/>
      <c r="E447" s="457"/>
      <c r="F447" s="457"/>
      <c r="G447" s="457"/>
      <c r="H447" s="364"/>
    </row>
    <row r="448" spans="4:8" x14ac:dyDescent="0.2">
      <c r="D448" s="86"/>
      <c r="E448" s="457"/>
      <c r="F448" s="457"/>
      <c r="G448" s="457"/>
      <c r="H448" s="364"/>
    </row>
    <row r="449" spans="4:8" x14ac:dyDescent="0.2">
      <c r="D449" s="86"/>
      <c r="E449" s="457"/>
      <c r="F449" s="457"/>
      <c r="G449" s="457"/>
      <c r="H449" s="364"/>
    </row>
    <row r="450" spans="4:8" x14ac:dyDescent="0.2">
      <c r="D450" s="86"/>
      <c r="E450" s="457"/>
      <c r="F450" s="457"/>
      <c r="G450" s="457"/>
      <c r="H450" s="364"/>
    </row>
    <row r="451" spans="4:8" x14ac:dyDescent="0.2">
      <c r="D451" s="86"/>
      <c r="E451" s="457"/>
      <c r="F451" s="457"/>
      <c r="G451" s="457"/>
      <c r="H451" s="364"/>
    </row>
    <row r="452" spans="4:8" x14ac:dyDescent="0.2">
      <c r="D452" s="86"/>
      <c r="E452" s="457"/>
      <c r="F452" s="457"/>
      <c r="G452" s="457"/>
      <c r="H452" s="364"/>
    </row>
    <row r="453" spans="4:8" x14ac:dyDescent="0.2">
      <c r="D453" s="86"/>
      <c r="E453" s="457"/>
      <c r="F453" s="457"/>
      <c r="G453" s="457"/>
      <c r="H453" s="364"/>
    </row>
    <row r="454" spans="4:8" x14ac:dyDescent="0.2">
      <c r="D454" s="86"/>
      <c r="E454" s="457"/>
      <c r="F454" s="457"/>
      <c r="G454" s="457"/>
      <c r="H454" s="364"/>
    </row>
    <row r="455" spans="4:8" x14ac:dyDescent="0.2">
      <c r="D455" s="86"/>
      <c r="E455" s="457"/>
      <c r="F455" s="457"/>
      <c r="G455" s="457"/>
      <c r="H455" s="364"/>
    </row>
    <row r="456" spans="4:8" x14ac:dyDescent="0.2">
      <c r="D456" s="86"/>
      <c r="E456" s="457"/>
      <c r="F456" s="457"/>
      <c r="G456" s="457"/>
      <c r="H456" s="364"/>
    </row>
    <row r="457" spans="4:8" x14ac:dyDescent="0.2">
      <c r="D457" s="86"/>
      <c r="E457" s="457"/>
      <c r="F457" s="457"/>
      <c r="G457" s="457"/>
      <c r="H457" s="364"/>
    </row>
    <row r="458" spans="4:8" x14ac:dyDescent="0.2">
      <c r="D458" s="86"/>
      <c r="E458" s="457"/>
      <c r="F458" s="457"/>
      <c r="G458" s="457"/>
      <c r="H458" s="364"/>
    </row>
    <row r="459" spans="4:8" x14ac:dyDescent="0.2">
      <c r="D459" s="86"/>
      <c r="E459" s="457"/>
      <c r="F459" s="457"/>
      <c r="G459" s="457"/>
      <c r="H459" s="364"/>
    </row>
    <row r="460" spans="4:8" x14ac:dyDescent="0.2">
      <c r="D460" s="86"/>
      <c r="E460" s="457"/>
      <c r="F460" s="457"/>
      <c r="G460" s="457"/>
      <c r="H460" s="364"/>
    </row>
    <row r="461" spans="4:8" x14ac:dyDescent="0.2">
      <c r="D461" s="86"/>
      <c r="E461" s="457"/>
      <c r="F461" s="457"/>
      <c r="G461" s="457"/>
      <c r="H461" s="364"/>
    </row>
    <row r="462" spans="4:8" x14ac:dyDescent="0.2">
      <c r="D462" s="86"/>
      <c r="E462" s="457"/>
      <c r="F462" s="457"/>
      <c r="G462" s="457"/>
      <c r="H462" s="364"/>
    </row>
    <row r="463" spans="4:8" x14ac:dyDescent="0.2">
      <c r="D463" s="86"/>
      <c r="E463" s="457"/>
      <c r="F463" s="457"/>
      <c r="G463" s="457"/>
      <c r="H463" s="364"/>
    </row>
    <row r="464" spans="4:8" x14ac:dyDescent="0.2">
      <c r="D464" s="86"/>
      <c r="E464" s="457"/>
      <c r="F464" s="457"/>
      <c r="G464" s="457"/>
      <c r="H464" s="364"/>
    </row>
    <row r="465" spans="4:8" x14ac:dyDescent="0.2">
      <c r="D465" s="86"/>
      <c r="E465" s="457"/>
      <c r="F465" s="457"/>
      <c r="G465" s="457"/>
      <c r="H465" s="364"/>
    </row>
    <row r="466" spans="4:8" x14ac:dyDescent="0.2">
      <c r="D466" s="86"/>
      <c r="E466" s="457"/>
      <c r="F466" s="457"/>
      <c r="G466" s="457"/>
      <c r="H466" s="364"/>
    </row>
    <row r="467" spans="4:8" x14ac:dyDescent="0.2">
      <c r="D467" s="86"/>
      <c r="E467" s="457"/>
      <c r="F467" s="457"/>
      <c r="G467" s="457"/>
      <c r="H467" s="364"/>
    </row>
    <row r="468" spans="4:8" x14ac:dyDescent="0.2">
      <c r="D468" s="86"/>
      <c r="E468" s="457"/>
      <c r="F468" s="457"/>
      <c r="G468" s="457"/>
      <c r="H468" s="364"/>
    </row>
    <row r="469" spans="4:8" x14ac:dyDescent="0.2">
      <c r="D469" s="86"/>
      <c r="E469" s="457"/>
      <c r="F469" s="457"/>
      <c r="G469" s="457"/>
      <c r="H469" s="364"/>
    </row>
    <row r="470" spans="4:8" x14ac:dyDescent="0.2">
      <c r="D470" s="86"/>
      <c r="E470" s="457"/>
      <c r="F470" s="457"/>
      <c r="G470" s="457"/>
      <c r="H470" s="364"/>
    </row>
    <row r="471" spans="4:8" x14ac:dyDescent="0.2">
      <c r="D471" s="86"/>
      <c r="E471" s="457"/>
      <c r="F471" s="457"/>
      <c r="G471" s="457"/>
      <c r="H471" s="364"/>
    </row>
    <row r="472" spans="4:8" x14ac:dyDescent="0.2">
      <c r="D472" s="86"/>
      <c r="E472" s="457"/>
      <c r="F472" s="457"/>
      <c r="G472" s="457"/>
      <c r="H472" s="364"/>
    </row>
    <row r="473" spans="4:8" x14ac:dyDescent="0.2">
      <c r="D473" s="86"/>
      <c r="E473" s="457"/>
      <c r="F473" s="457"/>
      <c r="G473" s="457"/>
      <c r="H473" s="364"/>
    </row>
    <row r="474" spans="4:8" x14ac:dyDescent="0.2">
      <c r="D474" s="86"/>
      <c r="E474" s="457"/>
      <c r="F474" s="457"/>
      <c r="G474" s="457"/>
      <c r="H474" s="364"/>
    </row>
    <row r="475" spans="4:8" x14ac:dyDescent="0.2">
      <c r="D475" s="86"/>
      <c r="E475" s="457"/>
      <c r="F475" s="457"/>
      <c r="G475" s="457"/>
      <c r="H475" s="364"/>
    </row>
    <row r="476" spans="4:8" x14ac:dyDescent="0.2">
      <c r="D476" s="86"/>
      <c r="E476" s="457"/>
      <c r="F476" s="457"/>
      <c r="G476" s="457"/>
      <c r="H476" s="364"/>
    </row>
    <row r="477" spans="4:8" x14ac:dyDescent="0.2">
      <c r="D477" s="86"/>
      <c r="E477" s="457"/>
      <c r="F477" s="457"/>
      <c r="G477" s="457"/>
      <c r="H477" s="364"/>
    </row>
    <row r="478" spans="4:8" x14ac:dyDescent="0.2">
      <c r="D478" s="86"/>
      <c r="E478" s="457"/>
      <c r="F478" s="457"/>
      <c r="G478" s="457"/>
      <c r="H478" s="364"/>
    </row>
    <row r="479" spans="4:8" x14ac:dyDescent="0.2">
      <c r="D479" s="86"/>
      <c r="E479" s="457"/>
      <c r="F479" s="457"/>
      <c r="G479" s="457"/>
      <c r="H479" s="364"/>
    </row>
    <row r="480" spans="4:8" x14ac:dyDescent="0.2">
      <c r="D480" s="86"/>
      <c r="E480" s="457"/>
      <c r="F480" s="457"/>
      <c r="G480" s="457"/>
      <c r="H480" s="364"/>
    </row>
    <row r="481" spans="4:8" x14ac:dyDescent="0.2">
      <c r="D481" s="86"/>
      <c r="E481" s="457"/>
      <c r="F481" s="457"/>
      <c r="G481" s="457"/>
      <c r="H481" s="364"/>
    </row>
    <row r="482" spans="4:8" x14ac:dyDescent="0.2">
      <c r="D482" s="86"/>
      <c r="E482" s="457"/>
      <c r="F482" s="457"/>
      <c r="G482" s="457"/>
      <c r="H482" s="364"/>
    </row>
    <row r="483" spans="4:8" x14ac:dyDescent="0.2">
      <c r="D483" s="86"/>
      <c r="E483" s="457"/>
      <c r="F483" s="457"/>
      <c r="G483" s="457"/>
      <c r="H483" s="364"/>
    </row>
    <row r="484" spans="4:8" x14ac:dyDescent="0.2">
      <c r="D484" s="86"/>
      <c r="E484" s="457"/>
      <c r="F484" s="457"/>
      <c r="G484" s="457"/>
      <c r="H484" s="364"/>
    </row>
    <row r="485" spans="4:8" x14ac:dyDescent="0.2">
      <c r="D485" s="86"/>
      <c r="E485" s="457"/>
      <c r="F485" s="457"/>
      <c r="G485" s="457"/>
      <c r="H485" s="364"/>
    </row>
    <row r="486" spans="4:8" x14ac:dyDescent="0.2">
      <c r="D486" s="86"/>
      <c r="E486" s="457"/>
      <c r="F486" s="457"/>
      <c r="G486" s="457"/>
      <c r="H486" s="364"/>
    </row>
    <row r="487" spans="4:8" x14ac:dyDescent="0.2">
      <c r="D487" s="86"/>
      <c r="E487" s="457"/>
      <c r="F487" s="457"/>
      <c r="G487" s="457"/>
      <c r="H487" s="364"/>
    </row>
    <row r="488" spans="4:8" x14ac:dyDescent="0.2">
      <c r="D488" s="86"/>
      <c r="E488" s="457"/>
      <c r="F488" s="457"/>
      <c r="G488" s="457"/>
      <c r="H488" s="364"/>
    </row>
    <row r="489" spans="4:8" x14ac:dyDescent="0.2">
      <c r="D489" s="86"/>
      <c r="E489" s="457"/>
      <c r="F489" s="457"/>
      <c r="G489" s="457"/>
      <c r="H489" s="364"/>
    </row>
    <row r="490" spans="4:8" x14ac:dyDescent="0.2">
      <c r="D490" s="86"/>
      <c r="E490" s="457"/>
      <c r="F490" s="457"/>
      <c r="G490" s="457"/>
      <c r="H490" s="364"/>
    </row>
    <row r="491" spans="4:8" x14ac:dyDescent="0.2">
      <c r="D491" s="86"/>
      <c r="E491" s="457"/>
      <c r="F491" s="457"/>
      <c r="G491" s="457"/>
      <c r="H491" s="364"/>
    </row>
    <row r="492" spans="4:8" x14ac:dyDescent="0.2">
      <c r="D492" s="86"/>
      <c r="E492" s="457"/>
      <c r="F492" s="457"/>
      <c r="G492" s="457"/>
      <c r="H492" s="364"/>
    </row>
    <row r="493" spans="4:8" x14ac:dyDescent="0.2">
      <c r="D493" s="86"/>
      <c r="E493" s="457"/>
      <c r="F493" s="457"/>
      <c r="G493" s="457"/>
      <c r="H493" s="364"/>
    </row>
    <row r="494" spans="4:8" x14ac:dyDescent="0.2">
      <c r="D494" s="86"/>
      <c r="E494" s="457"/>
      <c r="F494" s="457"/>
      <c r="G494" s="457"/>
      <c r="H494" s="364"/>
    </row>
    <row r="495" spans="4:8" x14ac:dyDescent="0.2">
      <c r="D495" s="86"/>
      <c r="E495" s="457"/>
      <c r="F495" s="457"/>
      <c r="G495" s="457"/>
      <c r="H495" s="364"/>
    </row>
    <row r="496" spans="4:8" x14ac:dyDescent="0.2">
      <c r="D496" s="86"/>
      <c r="E496" s="457"/>
      <c r="F496" s="457"/>
      <c r="G496" s="457"/>
      <c r="H496" s="364"/>
    </row>
    <row r="497" spans="4:8" x14ac:dyDescent="0.2">
      <c r="D497" s="86"/>
      <c r="E497" s="457"/>
      <c r="F497" s="457"/>
      <c r="G497" s="457"/>
      <c r="H497" s="364"/>
    </row>
    <row r="498" spans="4:8" x14ac:dyDescent="0.2">
      <c r="D498" s="86"/>
      <c r="E498" s="457"/>
      <c r="F498" s="457"/>
      <c r="G498" s="457"/>
      <c r="H498" s="364"/>
    </row>
    <row r="499" spans="4:8" x14ac:dyDescent="0.2">
      <c r="D499" s="86"/>
      <c r="E499" s="457"/>
      <c r="F499" s="457"/>
      <c r="G499" s="457"/>
      <c r="H499" s="364"/>
    </row>
    <row r="500" spans="4:8" x14ac:dyDescent="0.2">
      <c r="D500" s="86"/>
      <c r="E500" s="457"/>
      <c r="F500" s="457"/>
      <c r="G500" s="457"/>
      <c r="H500" s="364"/>
    </row>
    <row r="501" spans="4:8" x14ac:dyDescent="0.2">
      <c r="D501" s="86"/>
      <c r="E501" s="457"/>
      <c r="F501" s="457"/>
      <c r="G501" s="457"/>
      <c r="H501" s="364"/>
    </row>
    <row r="502" spans="4:8" x14ac:dyDescent="0.2">
      <c r="D502" s="86"/>
      <c r="E502" s="457"/>
      <c r="F502" s="457"/>
      <c r="G502" s="457"/>
      <c r="H502" s="364"/>
    </row>
    <row r="503" spans="4:8" x14ac:dyDescent="0.2">
      <c r="D503" s="86"/>
      <c r="E503" s="457"/>
      <c r="F503" s="457"/>
      <c r="G503" s="457"/>
      <c r="H503" s="364"/>
    </row>
    <row r="504" spans="4:8" x14ac:dyDescent="0.2">
      <c r="D504" s="86"/>
      <c r="E504" s="457"/>
      <c r="F504" s="457"/>
      <c r="G504" s="457"/>
      <c r="H504" s="364"/>
    </row>
    <row r="505" spans="4:8" x14ac:dyDescent="0.2">
      <c r="D505" s="86"/>
      <c r="E505" s="457"/>
      <c r="F505" s="457"/>
      <c r="G505" s="457"/>
      <c r="H505" s="364"/>
    </row>
    <row r="506" spans="4:8" x14ac:dyDescent="0.2">
      <c r="D506" s="86"/>
      <c r="E506" s="457"/>
      <c r="F506" s="457"/>
      <c r="G506" s="457"/>
      <c r="H506" s="364"/>
    </row>
    <row r="507" spans="4:8" x14ac:dyDescent="0.2">
      <c r="D507" s="86"/>
      <c r="E507" s="457"/>
      <c r="F507" s="457"/>
      <c r="G507" s="457"/>
      <c r="H507" s="364"/>
    </row>
    <row r="508" spans="4:8" x14ac:dyDescent="0.2">
      <c r="D508" s="86"/>
      <c r="E508" s="457"/>
      <c r="F508" s="457"/>
      <c r="G508" s="457"/>
      <c r="H508" s="364"/>
    </row>
    <row r="509" spans="4:8" x14ac:dyDescent="0.2">
      <c r="D509" s="86"/>
      <c r="E509" s="457"/>
      <c r="F509" s="457"/>
      <c r="G509" s="457"/>
      <c r="H509" s="364"/>
    </row>
    <row r="510" spans="4:8" x14ac:dyDescent="0.2">
      <c r="D510" s="86"/>
      <c r="E510" s="457"/>
      <c r="F510" s="457"/>
      <c r="G510" s="457"/>
      <c r="H510" s="364"/>
    </row>
    <row r="511" spans="4:8" x14ac:dyDescent="0.2">
      <c r="D511" s="86"/>
      <c r="E511" s="457"/>
      <c r="F511" s="457"/>
      <c r="G511" s="457"/>
      <c r="H511" s="364"/>
    </row>
    <row r="512" spans="4:8" x14ac:dyDescent="0.2">
      <c r="D512" s="86"/>
      <c r="E512" s="457"/>
      <c r="F512" s="457"/>
      <c r="G512" s="457"/>
      <c r="H512" s="364"/>
    </row>
    <row r="513" spans="4:8" x14ac:dyDescent="0.2">
      <c r="D513" s="86"/>
      <c r="E513" s="457"/>
      <c r="F513" s="457"/>
      <c r="G513" s="457"/>
      <c r="H513" s="364"/>
    </row>
    <row r="514" spans="4:8" x14ac:dyDescent="0.2">
      <c r="D514" s="86"/>
      <c r="E514" s="457"/>
      <c r="F514" s="457"/>
      <c r="G514" s="457"/>
      <c r="H514" s="364"/>
    </row>
    <row r="515" spans="4:8" x14ac:dyDescent="0.2">
      <c r="D515" s="86"/>
      <c r="E515" s="457"/>
      <c r="F515" s="457"/>
      <c r="G515" s="457"/>
      <c r="H515" s="364"/>
    </row>
    <row r="516" spans="4:8" x14ac:dyDescent="0.2">
      <c r="D516" s="86"/>
      <c r="E516" s="457"/>
      <c r="F516" s="457"/>
      <c r="G516" s="457"/>
      <c r="H516" s="364"/>
    </row>
    <row r="517" spans="4:8" x14ac:dyDescent="0.2">
      <c r="D517" s="86"/>
      <c r="E517" s="457"/>
      <c r="F517" s="457"/>
      <c r="G517" s="457"/>
      <c r="H517" s="364"/>
    </row>
    <row r="518" spans="4:8" x14ac:dyDescent="0.2">
      <c r="D518" s="86"/>
      <c r="E518" s="457"/>
      <c r="F518" s="457"/>
      <c r="G518" s="457"/>
      <c r="H518" s="364"/>
    </row>
    <row r="519" spans="4:8" x14ac:dyDescent="0.2">
      <c r="D519" s="86"/>
      <c r="E519" s="457"/>
      <c r="F519" s="457"/>
      <c r="G519" s="457"/>
      <c r="H519" s="364"/>
    </row>
    <row r="520" spans="4:8" x14ac:dyDescent="0.2">
      <c r="D520" s="86"/>
      <c r="E520" s="457"/>
      <c r="F520" s="457"/>
      <c r="G520" s="457"/>
      <c r="H520" s="364"/>
    </row>
    <row r="521" spans="4:8" x14ac:dyDescent="0.2">
      <c r="D521" s="86"/>
      <c r="E521" s="457"/>
      <c r="F521" s="457"/>
      <c r="G521" s="457"/>
      <c r="H521" s="364"/>
    </row>
    <row r="522" spans="4:8" x14ac:dyDescent="0.2">
      <c r="D522" s="86"/>
      <c r="E522" s="457"/>
      <c r="F522" s="457"/>
      <c r="G522" s="457"/>
      <c r="H522" s="364"/>
    </row>
    <row r="523" spans="4:8" x14ac:dyDescent="0.2">
      <c r="D523" s="86"/>
      <c r="E523" s="457"/>
      <c r="F523" s="457"/>
      <c r="G523" s="457"/>
      <c r="H523" s="364"/>
    </row>
    <row r="524" spans="4:8" x14ac:dyDescent="0.2">
      <c r="D524" s="86"/>
      <c r="E524" s="457"/>
      <c r="F524" s="457"/>
      <c r="G524" s="457"/>
      <c r="H524" s="364"/>
    </row>
    <row r="525" spans="4:8" x14ac:dyDescent="0.2">
      <c r="D525" s="86"/>
      <c r="E525" s="457"/>
      <c r="F525" s="457"/>
      <c r="G525" s="457"/>
      <c r="H525" s="364"/>
    </row>
    <row r="526" spans="4:8" x14ac:dyDescent="0.2">
      <c r="D526" s="86"/>
      <c r="E526" s="457"/>
      <c r="F526" s="457"/>
      <c r="G526" s="457"/>
      <c r="H526" s="364"/>
    </row>
    <row r="527" spans="4:8" x14ac:dyDescent="0.2">
      <c r="D527" s="86"/>
      <c r="E527" s="457"/>
      <c r="F527" s="457"/>
      <c r="G527" s="457"/>
      <c r="H527" s="364"/>
    </row>
    <row r="528" spans="4:8" x14ac:dyDescent="0.2">
      <c r="D528" s="86"/>
      <c r="E528" s="457"/>
      <c r="F528" s="457"/>
      <c r="G528" s="457"/>
      <c r="H528" s="364"/>
    </row>
    <row r="529" spans="4:8" x14ac:dyDescent="0.2">
      <c r="D529" s="86"/>
      <c r="E529" s="457"/>
      <c r="F529" s="457"/>
      <c r="G529" s="457"/>
      <c r="H529" s="364"/>
    </row>
    <row r="530" spans="4:8" x14ac:dyDescent="0.2">
      <c r="D530" s="86"/>
      <c r="E530" s="457"/>
      <c r="F530" s="457"/>
      <c r="G530" s="457"/>
      <c r="H530" s="364"/>
    </row>
    <row r="531" spans="4:8" x14ac:dyDescent="0.2">
      <c r="D531" s="86"/>
      <c r="E531" s="457"/>
      <c r="F531" s="457"/>
      <c r="G531" s="457"/>
      <c r="H531" s="364"/>
    </row>
    <row r="532" spans="4:8" x14ac:dyDescent="0.2">
      <c r="D532" s="86"/>
      <c r="E532" s="457"/>
      <c r="F532" s="457"/>
      <c r="G532" s="457"/>
      <c r="H532" s="364"/>
    </row>
    <row r="533" spans="4:8" x14ac:dyDescent="0.2">
      <c r="D533" s="86"/>
      <c r="E533" s="457"/>
      <c r="F533" s="457"/>
      <c r="G533" s="457"/>
      <c r="H533" s="364"/>
    </row>
    <row r="534" spans="4:8" x14ac:dyDescent="0.2">
      <c r="D534" s="86"/>
      <c r="E534" s="457"/>
      <c r="F534" s="457"/>
      <c r="G534" s="457"/>
      <c r="H534" s="364"/>
    </row>
    <row r="535" spans="4:8" x14ac:dyDescent="0.2">
      <c r="D535" s="86"/>
      <c r="E535" s="457"/>
      <c r="F535" s="457"/>
      <c r="G535" s="457"/>
      <c r="H535" s="364"/>
    </row>
    <row r="536" spans="4:8" x14ac:dyDescent="0.2">
      <c r="D536" s="86"/>
      <c r="E536" s="457"/>
      <c r="F536" s="457"/>
      <c r="G536" s="457"/>
      <c r="H536" s="364"/>
    </row>
    <row r="537" spans="4:8" x14ac:dyDescent="0.2">
      <c r="D537" s="86"/>
      <c r="E537" s="457"/>
      <c r="F537" s="457"/>
      <c r="G537" s="457"/>
      <c r="H537" s="364"/>
    </row>
    <row r="538" spans="4:8" x14ac:dyDescent="0.2">
      <c r="D538" s="86"/>
      <c r="E538" s="457"/>
      <c r="F538" s="457"/>
      <c r="G538" s="457"/>
      <c r="H538" s="364"/>
    </row>
    <row r="539" spans="4:8" x14ac:dyDescent="0.2">
      <c r="D539" s="86"/>
      <c r="E539" s="457"/>
      <c r="F539" s="457"/>
      <c r="G539" s="457"/>
      <c r="H539" s="364"/>
    </row>
    <row r="540" spans="4:8" x14ac:dyDescent="0.2">
      <c r="D540" s="86"/>
      <c r="E540" s="457"/>
      <c r="F540" s="457"/>
      <c r="G540" s="457"/>
      <c r="H540" s="364"/>
    </row>
    <row r="541" spans="4:8" x14ac:dyDescent="0.2">
      <c r="D541" s="86"/>
      <c r="E541" s="457"/>
      <c r="F541" s="457"/>
      <c r="G541" s="457"/>
      <c r="H541" s="364"/>
    </row>
    <row r="542" spans="4:8" x14ac:dyDescent="0.2">
      <c r="D542" s="86"/>
      <c r="E542" s="457"/>
      <c r="F542" s="457"/>
      <c r="G542" s="457"/>
      <c r="H542" s="364"/>
    </row>
    <row r="543" spans="4:8" x14ac:dyDescent="0.2">
      <c r="D543" s="86"/>
      <c r="E543" s="457"/>
      <c r="F543" s="457"/>
      <c r="G543" s="457"/>
      <c r="H543" s="364"/>
    </row>
    <row r="544" spans="4:8" x14ac:dyDescent="0.2">
      <c r="D544" s="86"/>
      <c r="E544" s="457"/>
      <c r="F544" s="457"/>
      <c r="G544" s="457"/>
      <c r="H544" s="364"/>
    </row>
    <row r="545" spans="4:8" x14ac:dyDescent="0.2">
      <c r="D545" s="86"/>
      <c r="E545" s="457"/>
      <c r="F545" s="457"/>
      <c r="G545" s="457"/>
      <c r="H545" s="364"/>
    </row>
    <row r="546" spans="4:8" x14ac:dyDescent="0.2">
      <c r="D546" s="86"/>
      <c r="E546" s="457"/>
      <c r="F546" s="457"/>
      <c r="G546" s="457"/>
      <c r="H546" s="364"/>
    </row>
    <row r="547" spans="4:8" x14ac:dyDescent="0.2">
      <c r="D547" s="86"/>
      <c r="E547" s="457"/>
      <c r="F547" s="457"/>
      <c r="G547" s="457"/>
      <c r="H547" s="364"/>
    </row>
    <row r="548" spans="4:8" x14ac:dyDescent="0.2">
      <c r="D548" s="86"/>
      <c r="E548" s="457"/>
      <c r="F548" s="457"/>
      <c r="G548" s="457"/>
      <c r="H548" s="364"/>
    </row>
    <row r="549" spans="4:8" x14ac:dyDescent="0.2">
      <c r="D549" s="86"/>
      <c r="E549" s="457"/>
      <c r="F549" s="457"/>
      <c r="G549" s="457"/>
      <c r="H549" s="364"/>
    </row>
    <row r="550" spans="4:8" x14ac:dyDescent="0.2">
      <c r="D550" s="86"/>
      <c r="E550" s="457"/>
      <c r="F550" s="457"/>
      <c r="G550" s="457"/>
      <c r="H550" s="364"/>
    </row>
    <row r="551" spans="4:8" x14ac:dyDescent="0.2">
      <c r="D551" s="86"/>
      <c r="E551" s="457"/>
      <c r="F551" s="457"/>
      <c r="G551" s="457"/>
      <c r="H551" s="364"/>
    </row>
    <row r="552" spans="4:8" x14ac:dyDescent="0.2">
      <c r="D552" s="86"/>
      <c r="E552" s="457"/>
      <c r="F552" s="457"/>
      <c r="G552" s="457"/>
      <c r="H552" s="364"/>
    </row>
    <row r="553" spans="4:8" x14ac:dyDescent="0.2">
      <c r="D553" s="86"/>
      <c r="E553" s="457"/>
      <c r="F553" s="457"/>
      <c r="G553" s="457"/>
      <c r="H553" s="364"/>
    </row>
    <row r="554" spans="4:8" x14ac:dyDescent="0.2">
      <c r="D554" s="86"/>
      <c r="E554" s="457"/>
      <c r="F554" s="457"/>
      <c r="G554" s="457"/>
      <c r="H554" s="364"/>
    </row>
    <row r="555" spans="4:8" x14ac:dyDescent="0.2">
      <c r="D555" s="86"/>
      <c r="E555" s="457"/>
      <c r="F555" s="457"/>
      <c r="G555" s="457"/>
      <c r="H555" s="364"/>
    </row>
    <row r="556" spans="4:8" x14ac:dyDescent="0.2">
      <c r="D556" s="86"/>
      <c r="E556" s="457"/>
      <c r="F556" s="457"/>
      <c r="G556" s="457"/>
      <c r="H556" s="364"/>
    </row>
    <row r="557" spans="4:8" x14ac:dyDescent="0.2">
      <c r="D557" s="86"/>
      <c r="E557" s="457"/>
      <c r="F557" s="457"/>
      <c r="G557" s="457"/>
      <c r="H557" s="364"/>
    </row>
    <row r="558" spans="4:8" x14ac:dyDescent="0.2">
      <c r="D558" s="86"/>
      <c r="E558" s="457"/>
      <c r="F558" s="457"/>
      <c r="G558" s="457"/>
      <c r="H558" s="364"/>
    </row>
    <row r="559" spans="4:8" x14ac:dyDescent="0.2">
      <c r="D559" s="86"/>
      <c r="E559" s="457"/>
      <c r="F559" s="457"/>
      <c r="G559" s="457"/>
      <c r="H559" s="364"/>
    </row>
    <row r="560" spans="4:8" x14ac:dyDescent="0.2">
      <c r="D560" s="86"/>
      <c r="E560" s="457"/>
      <c r="F560" s="457"/>
      <c r="G560" s="457"/>
      <c r="H560" s="364"/>
    </row>
    <row r="561" spans="4:8" x14ac:dyDescent="0.2">
      <c r="D561" s="86"/>
      <c r="E561" s="457"/>
      <c r="F561" s="457"/>
      <c r="G561" s="457"/>
      <c r="H561" s="364"/>
    </row>
    <row r="562" spans="4:8" x14ac:dyDescent="0.2">
      <c r="D562" s="86"/>
      <c r="E562" s="457"/>
      <c r="F562" s="457"/>
      <c r="G562" s="457"/>
      <c r="H562" s="364"/>
    </row>
    <row r="563" spans="4:8" x14ac:dyDescent="0.2">
      <c r="D563" s="86"/>
      <c r="E563" s="457"/>
      <c r="F563" s="457"/>
      <c r="G563" s="457"/>
      <c r="H563" s="364"/>
    </row>
    <row r="564" spans="4:8" x14ac:dyDescent="0.2">
      <c r="D564" s="86"/>
      <c r="E564" s="457"/>
      <c r="F564" s="457"/>
      <c r="G564" s="457"/>
      <c r="H564" s="364"/>
    </row>
    <row r="565" spans="4:8" x14ac:dyDescent="0.2">
      <c r="D565" s="86"/>
      <c r="E565" s="457"/>
      <c r="F565" s="457"/>
      <c r="G565" s="457"/>
      <c r="H565" s="364"/>
    </row>
    <row r="566" spans="4:8" x14ac:dyDescent="0.2">
      <c r="D566" s="86"/>
      <c r="E566" s="457"/>
      <c r="F566" s="457"/>
      <c r="G566" s="457"/>
      <c r="H566" s="364"/>
    </row>
    <row r="567" spans="4:8" x14ac:dyDescent="0.2">
      <c r="D567" s="86"/>
      <c r="E567" s="457"/>
      <c r="F567" s="457"/>
      <c r="G567" s="457"/>
      <c r="H567" s="364"/>
    </row>
    <row r="568" spans="4:8" x14ac:dyDescent="0.2">
      <c r="D568" s="86"/>
      <c r="E568" s="457"/>
      <c r="F568" s="457"/>
      <c r="G568" s="457"/>
      <c r="H568" s="364"/>
    </row>
    <row r="569" spans="4:8" x14ac:dyDescent="0.2">
      <c r="D569" s="86"/>
      <c r="E569" s="457"/>
      <c r="F569" s="457"/>
      <c r="G569" s="457"/>
      <c r="H569" s="364"/>
    </row>
    <row r="570" spans="4:8" x14ac:dyDescent="0.2">
      <c r="D570" s="86"/>
      <c r="E570" s="457"/>
      <c r="F570" s="457"/>
      <c r="G570" s="457"/>
      <c r="H570" s="364"/>
    </row>
    <row r="571" spans="4:8" x14ac:dyDescent="0.2">
      <c r="D571" s="86"/>
      <c r="E571" s="457"/>
      <c r="F571" s="457"/>
      <c r="G571" s="457"/>
      <c r="H571" s="364"/>
    </row>
    <row r="572" spans="4:8" x14ac:dyDescent="0.2">
      <c r="D572" s="86"/>
      <c r="E572" s="457"/>
      <c r="F572" s="457"/>
      <c r="G572" s="457"/>
      <c r="H572" s="364"/>
    </row>
    <row r="573" spans="4:8" x14ac:dyDescent="0.2">
      <c r="D573" s="86"/>
      <c r="E573" s="457"/>
      <c r="F573" s="457"/>
      <c r="G573" s="457"/>
      <c r="H573" s="364"/>
    </row>
    <row r="574" spans="4:8" x14ac:dyDescent="0.2">
      <c r="D574" s="86"/>
      <c r="E574" s="457"/>
      <c r="F574" s="457"/>
      <c r="G574" s="457"/>
      <c r="H574" s="364"/>
    </row>
    <row r="575" spans="4:8" x14ac:dyDescent="0.2">
      <c r="D575" s="86"/>
      <c r="E575" s="457"/>
      <c r="F575" s="457"/>
      <c r="G575" s="457"/>
      <c r="H575" s="364"/>
    </row>
    <row r="576" spans="4:8" x14ac:dyDescent="0.2">
      <c r="D576" s="86"/>
      <c r="E576" s="457"/>
      <c r="F576" s="457"/>
      <c r="G576" s="457"/>
      <c r="H576" s="364"/>
    </row>
  </sheetData>
  <mergeCells count="9">
    <mergeCell ref="I11:I12"/>
    <mergeCell ref="J13:J70"/>
    <mergeCell ref="A244:C244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36" orientation="portrait" r:id="rId1"/>
  <headerFooter alignWithMargins="0">
    <oddFooter>Página &amp;P de &amp;N</oddFooter>
  </headerFooter>
  <rowBreaks count="2" manualBreakCount="2">
    <brk id="92" max="8" man="1"/>
    <brk id="170" max="8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0"/>
  <sheetViews>
    <sheetView showGridLines="0" view="pageBreakPreview" topLeftCell="A97" zoomScale="70" zoomScaleNormal="90" zoomScaleSheetLayoutView="70" workbookViewId="0">
      <selection activeCell="A106" sqref="A106:XFD106"/>
    </sheetView>
  </sheetViews>
  <sheetFormatPr baseColWidth="10" defaultRowHeight="12.75" x14ac:dyDescent="0.2"/>
  <cols>
    <col min="1" max="1" width="6.140625" style="337" bestFit="1" customWidth="1"/>
    <col min="2" max="2" width="6.28515625" style="337" bestFit="1" customWidth="1"/>
    <col min="3" max="3" width="37.7109375" style="359" customWidth="1"/>
    <col min="4" max="4" width="21.140625" style="3" bestFit="1" customWidth="1"/>
    <col min="5" max="5" width="13.85546875" style="471" bestFit="1" customWidth="1"/>
    <col min="6" max="6" width="14.28515625" style="472" customWidth="1"/>
    <col min="7" max="7" width="20.5703125" style="478" bestFit="1" customWidth="1"/>
    <col min="8" max="8" width="17.7109375" style="368" bestFit="1" customWidth="1"/>
    <col min="9" max="9" width="44" style="357" customWidth="1"/>
    <col min="10" max="10" width="27.42578125" style="338" customWidth="1"/>
    <col min="11" max="11" width="11.5703125" style="338"/>
    <col min="12" max="12" width="14.140625" style="338" bestFit="1" customWidth="1"/>
    <col min="13" max="248" width="11.5703125" style="338"/>
    <col min="249" max="249" width="9.7109375" style="338" customWidth="1"/>
    <col min="250" max="250" width="6" style="338" customWidth="1"/>
    <col min="251" max="251" width="60.5703125" style="338" customWidth="1"/>
    <col min="252" max="252" width="15.5703125" style="338" customWidth="1"/>
    <col min="253" max="264" width="13.28515625" style="338" customWidth="1"/>
    <col min="265" max="504" width="11.5703125" style="338"/>
    <col min="505" max="505" width="9.7109375" style="338" customWidth="1"/>
    <col min="506" max="506" width="6" style="338" customWidth="1"/>
    <col min="507" max="507" width="60.5703125" style="338" customWidth="1"/>
    <col min="508" max="508" width="15.5703125" style="338" customWidth="1"/>
    <col min="509" max="520" width="13.28515625" style="338" customWidth="1"/>
    <col min="521" max="760" width="11.5703125" style="338"/>
    <col min="761" max="761" width="9.7109375" style="338" customWidth="1"/>
    <col min="762" max="762" width="6" style="338" customWidth="1"/>
    <col min="763" max="763" width="60.5703125" style="338" customWidth="1"/>
    <col min="764" max="764" width="15.5703125" style="338" customWidth="1"/>
    <col min="765" max="776" width="13.28515625" style="338" customWidth="1"/>
    <col min="777" max="1016" width="11.5703125" style="338"/>
    <col min="1017" max="1017" width="9.7109375" style="338" customWidth="1"/>
    <col min="1018" max="1018" width="6" style="338" customWidth="1"/>
    <col min="1019" max="1019" width="60.5703125" style="338" customWidth="1"/>
    <col min="1020" max="1020" width="15.5703125" style="338" customWidth="1"/>
    <col min="1021" max="1032" width="13.28515625" style="338" customWidth="1"/>
    <col min="1033" max="1272" width="11.5703125" style="338"/>
    <col min="1273" max="1273" width="9.7109375" style="338" customWidth="1"/>
    <col min="1274" max="1274" width="6" style="338" customWidth="1"/>
    <col min="1275" max="1275" width="60.5703125" style="338" customWidth="1"/>
    <col min="1276" max="1276" width="15.5703125" style="338" customWidth="1"/>
    <col min="1277" max="1288" width="13.28515625" style="338" customWidth="1"/>
    <col min="1289" max="1528" width="11.5703125" style="338"/>
    <col min="1529" max="1529" width="9.7109375" style="338" customWidth="1"/>
    <col min="1530" max="1530" width="6" style="338" customWidth="1"/>
    <col min="1531" max="1531" width="60.5703125" style="338" customWidth="1"/>
    <col min="1532" max="1532" width="15.5703125" style="338" customWidth="1"/>
    <col min="1533" max="1544" width="13.28515625" style="338" customWidth="1"/>
    <col min="1545" max="1784" width="11.5703125" style="338"/>
    <col min="1785" max="1785" width="9.7109375" style="338" customWidth="1"/>
    <col min="1786" max="1786" width="6" style="338" customWidth="1"/>
    <col min="1787" max="1787" width="60.5703125" style="338" customWidth="1"/>
    <col min="1788" max="1788" width="15.5703125" style="338" customWidth="1"/>
    <col min="1789" max="1800" width="13.28515625" style="338" customWidth="1"/>
    <col min="1801" max="2040" width="11.5703125" style="338"/>
    <col min="2041" max="2041" width="9.7109375" style="338" customWidth="1"/>
    <col min="2042" max="2042" width="6" style="338" customWidth="1"/>
    <col min="2043" max="2043" width="60.5703125" style="338" customWidth="1"/>
    <col min="2044" max="2044" width="15.5703125" style="338" customWidth="1"/>
    <col min="2045" max="2056" width="13.28515625" style="338" customWidth="1"/>
    <col min="2057" max="2296" width="11.5703125" style="338"/>
    <col min="2297" max="2297" width="9.7109375" style="338" customWidth="1"/>
    <col min="2298" max="2298" width="6" style="338" customWidth="1"/>
    <col min="2299" max="2299" width="60.5703125" style="338" customWidth="1"/>
    <col min="2300" max="2300" width="15.5703125" style="338" customWidth="1"/>
    <col min="2301" max="2312" width="13.28515625" style="338" customWidth="1"/>
    <col min="2313" max="2552" width="11.5703125" style="338"/>
    <col min="2553" max="2553" width="9.7109375" style="338" customWidth="1"/>
    <col min="2554" max="2554" width="6" style="338" customWidth="1"/>
    <col min="2555" max="2555" width="60.5703125" style="338" customWidth="1"/>
    <col min="2556" max="2556" width="15.5703125" style="338" customWidth="1"/>
    <col min="2557" max="2568" width="13.28515625" style="338" customWidth="1"/>
    <col min="2569" max="2808" width="11.5703125" style="338"/>
    <col min="2809" max="2809" width="9.7109375" style="338" customWidth="1"/>
    <col min="2810" max="2810" width="6" style="338" customWidth="1"/>
    <col min="2811" max="2811" width="60.5703125" style="338" customWidth="1"/>
    <col min="2812" max="2812" width="15.5703125" style="338" customWidth="1"/>
    <col min="2813" max="2824" width="13.28515625" style="338" customWidth="1"/>
    <col min="2825" max="3064" width="11.5703125" style="338"/>
    <col min="3065" max="3065" width="9.7109375" style="338" customWidth="1"/>
    <col min="3066" max="3066" width="6" style="338" customWidth="1"/>
    <col min="3067" max="3067" width="60.5703125" style="338" customWidth="1"/>
    <col min="3068" max="3068" width="15.5703125" style="338" customWidth="1"/>
    <col min="3069" max="3080" width="13.28515625" style="338" customWidth="1"/>
    <col min="3081" max="3320" width="11.5703125" style="338"/>
    <col min="3321" max="3321" width="9.7109375" style="338" customWidth="1"/>
    <col min="3322" max="3322" width="6" style="338" customWidth="1"/>
    <col min="3323" max="3323" width="60.5703125" style="338" customWidth="1"/>
    <col min="3324" max="3324" width="15.5703125" style="338" customWidth="1"/>
    <col min="3325" max="3336" width="13.28515625" style="338" customWidth="1"/>
    <col min="3337" max="3576" width="11.5703125" style="338"/>
    <col min="3577" max="3577" width="9.7109375" style="338" customWidth="1"/>
    <col min="3578" max="3578" width="6" style="338" customWidth="1"/>
    <col min="3579" max="3579" width="60.5703125" style="338" customWidth="1"/>
    <col min="3580" max="3580" width="15.5703125" style="338" customWidth="1"/>
    <col min="3581" max="3592" width="13.28515625" style="338" customWidth="1"/>
    <col min="3593" max="3832" width="11.5703125" style="338"/>
    <col min="3833" max="3833" width="9.7109375" style="338" customWidth="1"/>
    <col min="3834" max="3834" width="6" style="338" customWidth="1"/>
    <col min="3835" max="3835" width="60.5703125" style="338" customWidth="1"/>
    <col min="3836" max="3836" width="15.5703125" style="338" customWidth="1"/>
    <col min="3837" max="3848" width="13.28515625" style="338" customWidth="1"/>
    <col min="3849" max="4088" width="11.5703125" style="338"/>
    <col min="4089" max="4089" width="9.7109375" style="338" customWidth="1"/>
    <col min="4090" max="4090" width="6" style="338" customWidth="1"/>
    <col min="4091" max="4091" width="60.5703125" style="338" customWidth="1"/>
    <col min="4092" max="4092" width="15.5703125" style="338" customWidth="1"/>
    <col min="4093" max="4104" width="13.28515625" style="338" customWidth="1"/>
    <col min="4105" max="4344" width="11.5703125" style="338"/>
    <col min="4345" max="4345" width="9.7109375" style="338" customWidth="1"/>
    <col min="4346" max="4346" width="6" style="338" customWidth="1"/>
    <col min="4347" max="4347" width="60.5703125" style="338" customWidth="1"/>
    <col min="4348" max="4348" width="15.5703125" style="338" customWidth="1"/>
    <col min="4349" max="4360" width="13.28515625" style="338" customWidth="1"/>
    <col min="4361" max="4600" width="11.5703125" style="338"/>
    <col min="4601" max="4601" width="9.7109375" style="338" customWidth="1"/>
    <col min="4602" max="4602" width="6" style="338" customWidth="1"/>
    <col min="4603" max="4603" width="60.5703125" style="338" customWidth="1"/>
    <col min="4604" max="4604" width="15.5703125" style="338" customWidth="1"/>
    <col min="4605" max="4616" width="13.28515625" style="338" customWidth="1"/>
    <col min="4617" max="4856" width="11.5703125" style="338"/>
    <col min="4857" max="4857" width="9.7109375" style="338" customWidth="1"/>
    <col min="4858" max="4858" width="6" style="338" customWidth="1"/>
    <col min="4859" max="4859" width="60.5703125" style="338" customWidth="1"/>
    <col min="4860" max="4860" width="15.5703125" style="338" customWidth="1"/>
    <col min="4861" max="4872" width="13.28515625" style="338" customWidth="1"/>
    <col min="4873" max="5112" width="11.5703125" style="338"/>
    <col min="5113" max="5113" width="9.7109375" style="338" customWidth="1"/>
    <col min="5114" max="5114" width="6" style="338" customWidth="1"/>
    <col min="5115" max="5115" width="60.5703125" style="338" customWidth="1"/>
    <col min="5116" max="5116" width="15.5703125" style="338" customWidth="1"/>
    <col min="5117" max="5128" width="13.28515625" style="338" customWidth="1"/>
    <col min="5129" max="5368" width="11.5703125" style="338"/>
    <col min="5369" max="5369" width="9.7109375" style="338" customWidth="1"/>
    <col min="5370" max="5370" width="6" style="338" customWidth="1"/>
    <col min="5371" max="5371" width="60.5703125" style="338" customWidth="1"/>
    <col min="5372" max="5372" width="15.5703125" style="338" customWidth="1"/>
    <col min="5373" max="5384" width="13.28515625" style="338" customWidth="1"/>
    <col min="5385" max="5624" width="11.5703125" style="338"/>
    <col min="5625" max="5625" width="9.7109375" style="338" customWidth="1"/>
    <col min="5626" max="5626" width="6" style="338" customWidth="1"/>
    <col min="5627" max="5627" width="60.5703125" style="338" customWidth="1"/>
    <col min="5628" max="5628" width="15.5703125" style="338" customWidth="1"/>
    <col min="5629" max="5640" width="13.28515625" style="338" customWidth="1"/>
    <col min="5641" max="5880" width="11.5703125" style="338"/>
    <col min="5881" max="5881" width="9.7109375" style="338" customWidth="1"/>
    <col min="5882" max="5882" width="6" style="338" customWidth="1"/>
    <col min="5883" max="5883" width="60.5703125" style="338" customWidth="1"/>
    <col min="5884" max="5884" width="15.5703125" style="338" customWidth="1"/>
    <col min="5885" max="5896" width="13.28515625" style="338" customWidth="1"/>
    <col min="5897" max="6136" width="11.5703125" style="338"/>
    <col min="6137" max="6137" width="9.7109375" style="338" customWidth="1"/>
    <col min="6138" max="6138" width="6" style="338" customWidth="1"/>
    <col min="6139" max="6139" width="60.5703125" style="338" customWidth="1"/>
    <col min="6140" max="6140" width="15.5703125" style="338" customWidth="1"/>
    <col min="6141" max="6152" width="13.28515625" style="338" customWidth="1"/>
    <col min="6153" max="6392" width="11.5703125" style="338"/>
    <col min="6393" max="6393" width="9.7109375" style="338" customWidth="1"/>
    <col min="6394" max="6394" width="6" style="338" customWidth="1"/>
    <col min="6395" max="6395" width="60.5703125" style="338" customWidth="1"/>
    <col min="6396" max="6396" width="15.5703125" style="338" customWidth="1"/>
    <col min="6397" max="6408" width="13.28515625" style="338" customWidth="1"/>
    <col min="6409" max="6648" width="11.5703125" style="338"/>
    <col min="6649" max="6649" width="9.7109375" style="338" customWidth="1"/>
    <col min="6650" max="6650" width="6" style="338" customWidth="1"/>
    <col min="6651" max="6651" width="60.5703125" style="338" customWidth="1"/>
    <col min="6652" max="6652" width="15.5703125" style="338" customWidth="1"/>
    <col min="6653" max="6664" width="13.28515625" style="338" customWidth="1"/>
    <col min="6665" max="6904" width="11.5703125" style="338"/>
    <col min="6905" max="6905" width="9.7109375" style="338" customWidth="1"/>
    <col min="6906" max="6906" width="6" style="338" customWidth="1"/>
    <col min="6907" max="6907" width="60.5703125" style="338" customWidth="1"/>
    <col min="6908" max="6908" width="15.5703125" style="338" customWidth="1"/>
    <col min="6909" max="6920" width="13.28515625" style="338" customWidth="1"/>
    <col min="6921" max="7160" width="11.5703125" style="338"/>
    <col min="7161" max="7161" width="9.7109375" style="338" customWidth="1"/>
    <col min="7162" max="7162" width="6" style="338" customWidth="1"/>
    <col min="7163" max="7163" width="60.5703125" style="338" customWidth="1"/>
    <col min="7164" max="7164" width="15.5703125" style="338" customWidth="1"/>
    <col min="7165" max="7176" width="13.28515625" style="338" customWidth="1"/>
    <col min="7177" max="7416" width="11.5703125" style="338"/>
    <col min="7417" max="7417" width="9.7109375" style="338" customWidth="1"/>
    <col min="7418" max="7418" width="6" style="338" customWidth="1"/>
    <col min="7419" max="7419" width="60.5703125" style="338" customWidth="1"/>
    <col min="7420" max="7420" width="15.5703125" style="338" customWidth="1"/>
    <col min="7421" max="7432" width="13.28515625" style="338" customWidth="1"/>
    <col min="7433" max="7672" width="11.5703125" style="338"/>
    <col min="7673" max="7673" width="9.7109375" style="338" customWidth="1"/>
    <col min="7674" max="7674" width="6" style="338" customWidth="1"/>
    <col min="7675" max="7675" width="60.5703125" style="338" customWidth="1"/>
    <col min="7676" max="7676" width="15.5703125" style="338" customWidth="1"/>
    <col min="7677" max="7688" width="13.28515625" style="338" customWidth="1"/>
    <col min="7689" max="7928" width="11.5703125" style="338"/>
    <col min="7929" max="7929" width="9.7109375" style="338" customWidth="1"/>
    <col min="7930" max="7930" width="6" style="338" customWidth="1"/>
    <col min="7931" max="7931" width="60.5703125" style="338" customWidth="1"/>
    <col min="7932" max="7932" width="15.5703125" style="338" customWidth="1"/>
    <col min="7933" max="7944" width="13.28515625" style="338" customWidth="1"/>
    <col min="7945" max="8184" width="11.5703125" style="338"/>
    <col min="8185" max="8185" width="9.7109375" style="338" customWidth="1"/>
    <col min="8186" max="8186" width="6" style="338" customWidth="1"/>
    <col min="8187" max="8187" width="60.5703125" style="338" customWidth="1"/>
    <col min="8188" max="8188" width="15.5703125" style="338" customWidth="1"/>
    <col min="8189" max="8200" width="13.28515625" style="338" customWidth="1"/>
    <col min="8201" max="8440" width="11.5703125" style="338"/>
    <col min="8441" max="8441" width="9.7109375" style="338" customWidth="1"/>
    <col min="8442" max="8442" width="6" style="338" customWidth="1"/>
    <col min="8443" max="8443" width="60.5703125" style="338" customWidth="1"/>
    <col min="8444" max="8444" width="15.5703125" style="338" customWidth="1"/>
    <col min="8445" max="8456" width="13.28515625" style="338" customWidth="1"/>
    <col min="8457" max="8696" width="11.5703125" style="338"/>
    <col min="8697" max="8697" width="9.7109375" style="338" customWidth="1"/>
    <col min="8698" max="8698" width="6" style="338" customWidth="1"/>
    <col min="8699" max="8699" width="60.5703125" style="338" customWidth="1"/>
    <col min="8700" max="8700" width="15.5703125" style="338" customWidth="1"/>
    <col min="8701" max="8712" width="13.28515625" style="338" customWidth="1"/>
    <col min="8713" max="8952" width="11.5703125" style="338"/>
    <col min="8953" max="8953" width="9.7109375" style="338" customWidth="1"/>
    <col min="8954" max="8954" width="6" style="338" customWidth="1"/>
    <col min="8955" max="8955" width="60.5703125" style="338" customWidth="1"/>
    <col min="8956" max="8956" width="15.5703125" style="338" customWidth="1"/>
    <col min="8957" max="8968" width="13.28515625" style="338" customWidth="1"/>
    <col min="8969" max="9208" width="11.5703125" style="338"/>
    <col min="9209" max="9209" width="9.7109375" style="338" customWidth="1"/>
    <col min="9210" max="9210" width="6" style="338" customWidth="1"/>
    <col min="9211" max="9211" width="60.5703125" style="338" customWidth="1"/>
    <col min="9212" max="9212" width="15.5703125" style="338" customWidth="1"/>
    <col min="9213" max="9224" width="13.28515625" style="338" customWidth="1"/>
    <col min="9225" max="9464" width="11.5703125" style="338"/>
    <col min="9465" max="9465" width="9.7109375" style="338" customWidth="1"/>
    <col min="9466" max="9466" width="6" style="338" customWidth="1"/>
    <col min="9467" max="9467" width="60.5703125" style="338" customWidth="1"/>
    <col min="9468" max="9468" width="15.5703125" style="338" customWidth="1"/>
    <col min="9469" max="9480" width="13.28515625" style="338" customWidth="1"/>
    <col min="9481" max="9720" width="11.5703125" style="338"/>
    <col min="9721" max="9721" width="9.7109375" style="338" customWidth="1"/>
    <col min="9722" max="9722" width="6" style="338" customWidth="1"/>
    <col min="9723" max="9723" width="60.5703125" style="338" customWidth="1"/>
    <col min="9724" max="9724" width="15.5703125" style="338" customWidth="1"/>
    <col min="9725" max="9736" width="13.28515625" style="338" customWidth="1"/>
    <col min="9737" max="9976" width="11.5703125" style="338"/>
    <col min="9977" max="9977" width="9.7109375" style="338" customWidth="1"/>
    <col min="9978" max="9978" width="6" style="338" customWidth="1"/>
    <col min="9979" max="9979" width="60.5703125" style="338" customWidth="1"/>
    <col min="9980" max="9980" width="15.5703125" style="338" customWidth="1"/>
    <col min="9981" max="9992" width="13.28515625" style="338" customWidth="1"/>
    <col min="9993" max="10232" width="11.5703125" style="338"/>
    <col min="10233" max="10233" width="9.7109375" style="338" customWidth="1"/>
    <col min="10234" max="10234" width="6" style="338" customWidth="1"/>
    <col min="10235" max="10235" width="60.5703125" style="338" customWidth="1"/>
    <col min="10236" max="10236" width="15.5703125" style="338" customWidth="1"/>
    <col min="10237" max="10248" width="13.28515625" style="338" customWidth="1"/>
    <col min="10249" max="10488" width="11.5703125" style="338"/>
    <col min="10489" max="10489" width="9.7109375" style="338" customWidth="1"/>
    <col min="10490" max="10490" width="6" style="338" customWidth="1"/>
    <col min="10491" max="10491" width="60.5703125" style="338" customWidth="1"/>
    <col min="10492" max="10492" width="15.5703125" style="338" customWidth="1"/>
    <col min="10493" max="10504" width="13.28515625" style="338" customWidth="1"/>
    <col min="10505" max="10744" width="11.5703125" style="338"/>
    <col min="10745" max="10745" width="9.7109375" style="338" customWidth="1"/>
    <col min="10746" max="10746" width="6" style="338" customWidth="1"/>
    <col min="10747" max="10747" width="60.5703125" style="338" customWidth="1"/>
    <col min="10748" max="10748" width="15.5703125" style="338" customWidth="1"/>
    <col min="10749" max="10760" width="13.28515625" style="338" customWidth="1"/>
    <col min="10761" max="11000" width="11.5703125" style="338"/>
    <col min="11001" max="11001" width="9.7109375" style="338" customWidth="1"/>
    <col min="11002" max="11002" width="6" style="338" customWidth="1"/>
    <col min="11003" max="11003" width="60.5703125" style="338" customWidth="1"/>
    <col min="11004" max="11004" width="15.5703125" style="338" customWidth="1"/>
    <col min="11005" max="11016" width="13.28515625" style="338" customWidth="1"/>
    <col min="11017" max="11256" width="11.5703125" style="338"/>
    <col min="11257" max="11257" width="9.7109375" style="338" customWidth="1"/>
    <col min="11258" max="11258" width="6" style="338" customWidth="1"/>
    <col min="11259" max="11259" width="60.5703125" style="338" customWidth="1"/>
    <col min="11260" max="11260" width="15.5703125" style="338" customWidth="1"/>
    <col min="11261" max="11272" width="13.28515625" style="338" customWidth="1"/>
    <col min="11273" max="11512" width="11.5703125" style="338"/>
    <col min="11513" max="11513" width="9.7109375" style="338" customWidth="1"/>
    <col min="11514" max="11514" width="6" style="338" customWidth="1"/>
    <col min="11515" max="11515" width="60.5703125" style="338" customWidth="1"/>
    <col min="11516" max="11516" width="15.5703125" style="338" customWidth="1"/>
    <col min="11517" max="11528" width="13.28515625" style="338" customWidth="1"/>
    <col min="11529" max="11768" width="11.5703125" style="338"/>
    <col min="11769" max="11769" width="9.7109375" style="338" customWidth="1"/>
    <col min="11770" max="11770" width="6" style="338" customWidth="1"/>
    <col min="11771" max="11771" width="60.5703125" style="338" customWidth="1"/>
    <col min="11772" max="11772" width="15.5703125" style="338" customWidth="1"/>
    <col min="11773" max="11784" width="13.28515625" style="338" customWidth="1"/>
    <col min="11785" max="12024" width="11.5703125" style="338"/>
    <col min="12025" max="12025" width="9.7109375" style="338" customWidth="1"/>
    <col min="12026" max="12026" width="6" style="338" customWidth="1"/>
    <col min="12027" max="12027" width="60.5703125" style="338" customWidth="1"/>
    <col min="12028" max="12028" width="15.5703125" style="338" customWidth="1"/>
    <col min="12029" max="12040" width="13.28515625" style="338" customWidth="1"/>
    <col min="12041" max="12280" width="11.5703125" style="338"/>
    <col min="12281" max="12281" width="9.7109375" style="338" customWidth="1"/>
    <col min="12282" max="12282" width="6" style="338" customWidth="1"/>
    <col min="12283" max="12283" width="60.5703125" style="338" customWidth="1"/>
    <col min="12284" max="12284" width="15.5703125" style="338" customWidth="1"/>
    <col min="12285" max="12296" width="13.28515625" style="338" customWidth="1"/>
    <col min="12297" max="12536" width="11.5703125" style="338"/>
    <col min="12537" max="12537" width="9.7109375" style="338" customWidth="1"/>
    <col min="12538" max="12538" width="6" style="338" customWidth="1"/>
    <col min="12539" max="12539" width="60.5703125" style="338" customWidth="1"/>
    <col min="12540" max="12540" width="15.5703125" style="338" customWidth="1"/>
    <col min="12541" max="12552" width="13.28515625" style="338" customWidth="1"/>
    <col min="12553" max="12792" width="11.5703125" style="338"/>
    <col min="12793" max="12793" width="9.7109375" style="338" customWidth="1"/>
    <col min="12794" max="12794" width="6" style="338" customWidth="1"/>
    <col min="12795" max="12795" width="60.5703125" style="338" customWidth="1"/>
    <col min="12796" max="12796" width="15.5703125" style="338" customWidth="1"/>
    <col min="12797" max="12808" width="13.28515625" style="338" customWidth="1"/>
    <col min="12809" max="13048" width="11.5703125" style="338"/>
    <col min="13049" max="13049" width="9.7109375" style="338" customWidth="1"/>
    <col min="13050" max="13050" width="6" style="338" customWidth="1"/>
    <col min="13051" max="13051" width="60.5703125" style="338" customWidth="1"/>
    <col min="13052" max="13052" width="15.5703125" style="338" customWidth="1"/>
    <col min="13053" max="13064" width="13.28515625" style="338" customWidth="1"/>
    <col min="13065" max="13304" width="11.5703125" style="338"/>
    <col min="13305" max="13305" width="9.7109375" style="338" customWidth="1"/>
    <col min="13306" max="13306" width="6" style="338" customWidth="1"/>
    <col min="13307" max="13307" width="60.5703125" style="338" customWidth="1"/>
    <col min="13308" max="13308" width="15.5703125" style="338" customWidth="1"/>
    <col min="13309" max="13320" width="13.28515625" style="338" customWidth="1"/>
    <col min="13321" max="13560" width="11.5703125" style="338"/>
    <col min="13561" max="13561" width="9.7109375" style="338" customWidth="1"/>
    <col min="13562" max="13562" width="6" style="338" customWidth="1"/>
    <col min="13563" max="13563" width="60.5703125" style="338" customWidth="1"/>
    <col min="13564" max="13564" width="15.5703125" style="338" customWidth="1"/>
    <col min="13565" max="13576" width="13.28515625" style="338" customWidth="1"/>
    <col min="13577" max="13816" width="11.5703125" style="338"/>
    <col min="13817" max="13817" width="9.7109375" style="338" customWidth="1"/>
    <col min="13818" max="13818" width="6" style="338" customWidth="1"/>
    <col min="13819" max="13819" width="60.5703125" style="338" customWidth="1"/>
    <col min="13820" max="13820" width="15.5703125" style="338" customWidth="1"/>
    <col min="13821" max="13832" width="13.28515625" style="338" customWidth="1"/>
    <col min="13833" max="14072" width="11.5703125" style="338"/>
    <col min="14073" max="14073" width="9.7109375" style="338" customWidth="1"/>
    <col min="14074" max="14074" width="6" style="338" customWidth="1"/>
    <col min="14075" max="14075" width="60.5703125" style="338" customWidth="1"/>
    <col min="14076" max="14076" width="15.5703125" style="338" customWidth="1"/>
    <col min="14077" max="14088" width="13.28515625" style="338" customWidth="1"/>
    <col min="14089" max="14328" width="11.5703125" style="338"/>
    <col min="14329" max="14329" width="9.7109375" style="338" customWidth="1"/>
    <col min="14330" max="14330" width="6" style="338" customWidth="1"/>
    <col min="14331" max="14331" width="60.5703125" style="338" customWidth="1"/>
    <col min="14332" max="14332" width="15.5703125" style="338" customWidth="1"/>
    <col min="14333" max="14344" width="13.28515625" style="338" customWidth="1"/>
    <col min="14345" max="14584" width="11.5703125" style="338"/>
    <col min="14585" max="14585" width="9.7109375" style="338" customWidth="1"/>
    <col min="14586" max="14586" width="6" style="338" customWidth="1"/>
    <col min="14587" max="14587" width="60.5703125" style="338" customWidth="1"/>
    <col min="14588" max="14588" width="15.5703125" style="338" customWidth="1"/>
    <col min="14589" max="14600" width="13.28515625" style="338" customWidth="1"/>
    <col min="14601" max="14840" width="11.5703125" style="338"/>
    <col min="14841" max="14841" width="9.7109375" style="338" customWidth="1"/>
    <col min="14842" max="14842" width="6" style="338" customWidth="1"/>
    <col min="14843" max="14843" width="60.5703125" style="338" customWidth="1"/>
    <col min="14844" max="14844" width="15.5703125" style="338" customWidth="1"/>
    <col min="14845" max="14856" width="13.28515625" style="338" customWidth="1"/>
    <col min="14857" max="15096" width="11.5703125" style="338"/>
    <col min="15097" max="15097" width="9.7109375" style="338" customWidth="1"/>
    <col min="15098" max="15098" width="6" style="338" customWidth="1"/>
    <col min="15099" max="15099" width="60.5703125" style="338" customWidth="1"/>
    <col min="15100" max="15100" width="15.5703125" style="338" customWidth="1"/>
    <col min="15101" max="15112" width="13.28515625" style="338" customWidth="1"/>
    <col min="15113" max="15352" width="11.5703125" style="338"/>
    <col min="15353" max="15353" width="9.7109375" style="338" customWidth="1"/>
    <col min="15354" max="15354" width="6" style="338" customWidth="1"/>
    <col min="15355" max="15355" width="60.5703125" style="338" customWidth="1"/>
    <col min="15356" max="15356" width="15.5703125" style="338" customWidth="1"/>
    <col min="15357" max="15368" width="13.28515625" style="338" customWidth="1"/>
    <col min="15369" max="15608" width="11.5703125" style="338"/>
    <col min="15609" max="15609" width="9.7109375" style="338" customWidth="1"/>
    <col min="15610" max="15610" width="6" style="338" customWidth="1"/>
    <col min="15611" max="15611" width="60.5703125" style="338" customWidth="1"/>
    <col min="15612" max="15612" width="15.5703125" style="338" customWidth="1"/>
    <col min="15613" max="15624" width="13.28515625" style="338" customWidth="1"/>
    <col min="15625" max="15864" width="11.5703125" style="338"/>
    <col min="15865" max="15865" width="9.7109375" style="338" customWidth="1"/>
    <col min="15866" max="15866" width="6" style="338" customWidth="1"/>
    <col min="15867" max="15867" width="60.5703125" style="338" customWidth="1"/>
    <col min="15868" max="15868" width="15.5703125" style="338" customWidth="1"/>
    <col min="15869" max="15880" width="13.28515625" style="338" customWidth="1"/>
    <col min="15881" max="16120" width="11.5703125" style="338"/>
    <col min="16121" max="16121" width="9.7109375" style="338" customWidth="1"/>
    <col min="16122" max="16122" width="6" style="338" customWidth="1"/>
    <col min="16123" max="16123" width="60.5703125" style="338" customWidth="1"/>
    <col min="16124" max="16124" width="15.5703125" style="338" customWidth="1"/>
    <col min="16125" max="16136" width="13.28515625" style="338" customWidth="1"/>
    <col min="16137" max="16384" width="11.5703125" style="338"/>
  </cols>
  <sheetData>
    <row r="1" spans="1:15" ht="27" customHeight="1" x14ac:dyDescent="0.2">
      <c r="C1" s="372"/>
      <c r="D1" s="86"/>
      <c r="E1" s="457"/>
      <c r="F1" s="457"/>
      <c r="G1" s="457"/>
      <c r="H1" s="364"/>
      <c r="I1" s="340" t="s">
        <v>206</v>
      </c>
      <c r="N1" s="341"/>
      <c r="O1" s="341"/>
    </row>
    <row r="2" spans="1:15" ht="27" customHeight="1" x14ac:dyDescent="0.2">
      <c r="A2" s="342"/>
      <c r="B2" s="342"/>
      <c r="C2" s="360"/>
      <c r="D2" s="86"/>
      <c r="E2" s="374"/>
      <c r="F2" s="374"/>
      <c r="G2" s="374"/>
      <c r="H2" s="342"/>
      <c r="I2" s="340" t="s">
        <v>20</v>
      </c>
      <c r="N2" s="341"/>
      <c r="O2" s="341"/>
    </row>
    <row r="3" spans="1:15" ht="3" customHeight="1" x14ac:dyDescent="0.2">
      <c r="A3" s="338"/>
      <c r="B3" s="338"/>
      <c r="C3" s="372"/>
      <c r="D3" s="86"/>
      <c r="E3" s="457"/>
      <c r="F3" s="457"/>
      <c r="G3" s="457"/>
      <c r="H3" s="364"/>
      <c r="I3" s="343"/>
      <c r="N3" s="341"/>
      <c r="O3" s="341"/>
    </row>
    <row r="4" spans="1:15" ht="15.75" customHeight="1" x14ac:dyDescent="0.2">
      <c r="A4" s="344"/>
      <c r="B4" s="344"/>
      <c r="C4" s="373"/>
      <c r="D4" s="88"/>
      <c r="E4" s="374"/>
      <c r="F4" s="374"/>
      <c r="G4" s="374"/>
      <c r="H4" s="374"/>
      <c r="I4" s="381" t="s">
        <v>200</v>
      </c>
      <c r="N4" s="341"/>
      <c r="O4" s="341"/>
    </row>
    <row r="5" spans="1:15" ht="12.75" customHeight="1" x14ac:dyDescent="0.2">
      <c r="A5" s="344"/>
      <c r="B5" s="344"/>
      <c r="C5" s="373"/>
      <c r="D5" s="88"/>
      <c r="E5" s="374"/>
      <c r="F5" s="374"/>
      <c r="G5" s="374"/>
      <c r="H5" s="374"/>
      <c r="I5" s="412"/>
      <c r="N5" s="341"/>
      <c r="O5" s="341"/>
    </row>
    <row r="6" spans="1:15" ht="20.25" customHeight="1" x14ac:dyDescent="0.2">
      <c r="A6" s="344"/>
      <c r="B6" s="344"/>
      <c r="C6" s="680"/>
      <c r="D6" s="680"/>
      <c r="E6" s="680"/>
      <c r="F6" s="680"/>
      <c r="G6" s="680"/>
      <c r="H6" s="680"/>
      <c r="I6" s="381"/>
      <c r="N6" s="341"/>
      <c r="O6" s="341"/>
    </row>
    <row r="7" spans="1:15" ht="12.75" customHeight="1" x14ac:dyDescent="0.2">
      <c r="A7" s="344"/>
      <c r="B7" s="344"/>
      <c r="C7" s="680"/>
      <c r="D7" s="680"/>
      <c r="E7" s="680"/>
      <c r="F7" s="680"/>
      <c r="G7" s="680"/>
      <c r="H7" s="680"/>
      <c r="I7" s="412"/>
      <c r="N7" s="341"/>
      <c r="O7" s="341"/>
    </row>
    <row r="8" spans="1:15" ht="17.25" customHeight="1" x14ac:dyDescent="0.2">
      <c r="A8" s="344"/>
      <c r="B8" s="344"/>
      <c r="C8" s="680"/>
      <c r="D8" s="680"/>
      <c r="E8" s="680"/>
      <c r="F8" s="680"/>
      <c r="G8" s="680"/>
      <c r="H8" s="680"/>
      <c r="I8" s="447" t="s">
        <v>482</v>
      </c>
      <c r="N8" s="341"/>
      <c r="O8" s="341"/>
    </row>
    <row r="9" spans="1:15" s="345" customFormat="1" ht="12.75" customHeight="1" x14ac:dyDescent="0.2">
      <c r="A9" s="516" t="s">
        <v>480</v>
      </c>
      <c r="B9" s="344"/>
      <c r="C9" s="373"/>
      <c r="D9" s="516" t="s">
        <v>479</v>
      </c>
      <c r="E9" s="374"/>
      <c r="F9" s="374"/>
      <c r="G9" s="374"/>
      <c r="H9" s="374"/>
      <c r="I9" s="412"/>
      <c r="N9" s="341"/>
      <c r="O9" s="341"/>
    </row>
    <row r="10" spans="1:15" ht="12.75" customHeight="1" x14ac:dyDescent="0.2">
      <c r="A10" s="346"/>
      <c r="B10" s="346"/>
      <c r="C10" s="375"/>
      <c r="D10" s="91"/>
      <c r="E10" s="376"/>
      <c r="F10" s="376"/>
      <c r="G10" s="376"/>
      <c r="H10" s="376"/>
      <c r="I10" s="339"/>
      <c r="J10" s="341"/>
      <c r="K10" s="341"/>
      <c r="L10" s="341"/>
      <c r="M10" s="341"/>
      <c r="N10" s="341"/>
      <c r="O10" s="341"/>
    </row>
    <row r="11" spans="1:15" ht="12.75" customHeight="1" x14ac:dyDescent="0.2">
      <c r="A11" s="660" t="s">
        <v>25</v>
      </c>
      <c r="B11" s="660"/>
      <c r="C11" s="660" t="s">
        <v>2</v>
      </c>
      <c r="D11" s="662" t="s">
        <v>3</v>
      </c>
      <c r="E11" s="664"/>
      <c r="F11" s="664"/>
      <c r="G11" s="664"/>
      <c r="H11" s="664"/>
      <c r="I11" s="678" t="s">
        <v>26</v>
      </c>
    </row>
    <row r="12" spans="1:15" s="347" customFormat="1" ht="13.5" thickBot="1" x14ac:dyDescent="0.25">
      <c r="A12" s="661"/>
      <c r="B12" s="661"/>
      <c r="C12" s="661"/>
      <c r="D12" s="663"/>
      <c r="E12" s="379" t="s">
        <v>123</v>
      </c>
      <c r="F12" s="379" t="s">
        <v>124</v>
      </c>
      <c r="G12" s="379" t="s">
        <v>125</v>
      </c>
      <c r="H12" s="379" t="s">
        <v>126</v>
      </c>
      <c r="I12" s="679"/>
    </row>
    <row r="13" spans="1:15" s="348" customFormat="1" ht="14.25" x14ac:dyDescent="0.2">
      <c r="A13" s="427">
        <v>1111</v>
      </c>
      <c r="B13" s="18"/>
      <c r="C13" s="428" t="s">
        <v>380</v>
      </c>
      <c r="D13" s="60">
        <f t="shared" ref="D13:D70" si="0">SUM(E13:H13)</f>
        <v>0</v>
      </c>
      <c r="E13" s="458"/>
      <c r="F13" s="459"/>
      <c r="G13" s="473"/>
      <c r="H13" s="77"/>
      <c r="I13" s="358"/>
      <c r="J13" s="654"/>
    </row>
    <row r="14" spans="1:15" s="348" customFormat="1" ht="14.25" x14ac:dyDescent="0.2">
      <c r="A14" s="427">
        <v>1131</v>
      </c>
      <c r="B14" s="18"/>
      <c r="C14" s="428" t="s">
        <v>27</v>
      </c>
      <c r="D14" s="60">
        <f t="shared" si="0"/>
        <v>0</v>
      </c>
      <c r="E14" s="458"/>
      <c r="F14" s="459"/>
      <c r="G14" s="473"/>
      <c r="H14" s="77"/>
      <c r="I14" s="358"/>
      <c r="J14" s="654"/>
    </row>
    <row r="15" spans="1:15" s="348" customFormat="1" ht="28.5" x14ac:dyDescent="0.2">
      <c r="A15" s="427">
        <v>1141</v>
      </c>
      <c r="B15" s="18"/>
      <c r="C15" s="428" t="s">
        <v>381</v>
      </c>
      <c r="D15" s="60">
        <f t="shared" si="0"/>
        <v>0</v>
      </c>
      <c r="E15" s="458"/>
      <c r="F15" s="459"/>
      <c r="G15" s="473"/>
      <c r="H15" s="77"/>
      <c r="I15" s="358"/>
      <c r="J15" s="654"/>
    </row>
    <row r="16" spans="1:15" s="348" customFormat="1" ht="14.25" x14ac:dyDescent="0.2">
      <c r="A16" s="427">
        <v>1211</v>
      </c>
      <c r="B16" s="18"/>
      <c r="C16" s="428" t="s">
        <v>28</v>
      </c>
      <c r="D16" s="60">
        <f t="shared" si="0"/>
        <v>0</v>
      </c>
      <c r="E16" s="458"/>
      <c r="F16" s="459"/>
      <c r="G16" s="473"/>
      <c r="H16" s="77"/>
      <c r="I16" s="358"/>
      <c r="J16" s="654"/>
    </row>
    <row r="17" spans="1:12" s="348" customFormat="1" ht="25.5" x14ac:dyDescent="0.35">
      <c r="A17" s="427">
        <v>1221</v>
      </c>
      <c r="B17" s="18"/>
      <c r="C17" s="428" t="s">
        <v>382</v>
      </c>
      <c r="D17" s="60">
        <f t="shared" si="0"/>
        <v>0</v>
      </c>
      <c r="E17" s="458"/>
      <c r="F17" s="459"/>
      <c r="G17" s="473"/>
      <c r="H17" s="77"/>
      <c r="I17" s="358"/>
      <c r="J17" s="654"/>
      <c r="L17" s="498"/>
    </row>
    <row r="18" spans="1:12" s="348" customFormat="1" ht="28.5" x14ac:dyDescent="0.2">
      <c r="A18" s="427">
        <v>1231</v>
      </c>
      <c r="B18" s="18"/>
      <c r="C18" s="428" t="s">
        <v>383</v>
      </c>
      <c r="D18" s="60">
        <f t="shared" si="0"/>
        <v>0</v>
      </c>
      <c r="E18" s="458"/>
      <c r="F18" s="459"/>
      <c r="G18" s="473"/>
      <c r="H18" s="77"/>
      <c r="I18" s="358"/>
      <c r="J18" s="654"/>
    </row>
    <row r="19" spans="1:12" s="348" customFormat="1" ht="14.25" x14ac:dyDescent="0.2">
      <c r="A19" s="427">
        <v>1232</v>
      </c>
      <c r="B19" s="18"/>
      <c r="C19" s="428" t="s">
        <v>384</v>
      </c>
      <c r="D19" s="60">
        <f t="shared" si="0"/>
        <v>0</v>
      </c>
      <c r="E19" s="458"/>
      <c r="F19" s="459"/>
      <c r="G19" s="473"/>
      <c r="H19" s="77"/>
      <c r="I19" s="358"/>
      <c r="J19" s="654"/>
    </row>
    <row r="20" spans="1:12" s="348" customFormat="1" ht="57" x14ac:dyDescent="0.2">
      <c r="A20" s="427">
        <v>1241</v>
      </c>
      <c r="B20" s="18"/>
      <c r="C20" s="428" t="s">
        <v>385</v>
      </c>
      <c r="D20" s="60">
        <f t="shared" si="0"/>
        <v>0</v>
      </c>
      <c r="E20" s="458"/>
      <c r="F20" s="459"/>
      <c r="G20" s="473"/>
      <c r="H20" s="77"/>
      <c r="I20" s="358"/>
      <c r="J20" s="654"/>
    </row>
    <row r="21" spans="1:12" s="348" customFormat="1" ht="28.5" x14ac:dyDescent="0.2">
      <c r="A21" s="427">
        <v>1311</v>
      </c>
      <c r="B21" s="18"/>
      <c r="C21" s="428" t="s">
        <v>386</v>
      </c>
      <c r="D21" s="60">
        <f t="shared" si="0"/>
        <v>0</v>
      </c>
      <c r="E21" s="458"/>
      <c r="F21" s="459"/>
      <c r="G21" s="473"/>
      <c r="H21" s="77"/>
      <c r="I21" s="358"/>
      <c r="J21" s="654"/>
    </row>
    <row r="22" spans="1:12" s="348" customFormat="1" ht="14.25" x14ac:dyDescent="0.2">
      <c r="A22" s="427">
        <v>1321</v>
      </c>
      <c r="B22" s="18"/>
      <c r="C22" s="428" t="s">
        <v>30</v>
      </c>
      <c r="D22" s="60">
        <f t="shared" si="0"/>
        <v>0</v>
      </c>
      <c r="E22" s="458"/>
      <c r="F22" s="459"/>
      <c r="G22" s="473"/>
      <c r="H22" s="77"/>
      <c r="I22" s="358"/>
      <c r="J22" s="654"/>
    </row>
    <row r="23" spans="1:12" s="348" customFormat="1" ht="14.25" x14ac:dyDescent="0.2">
      <c r="A23" s="427">
        <v>1322</v>
      </c>
      <c r="B23" s="18"/>
      <c r="C23" s="428" t="s">
        <v>31</v>
      </c>
      <c r="D23" s="60">
        <f t="shared" si="0"/>
        <v>0</v>
      </c>
      <c r="E23" s="458"/>
      <c r="F23" s="459"/>
      <c r="G23" s="473"/>
      <c r="H23" s="77"/>
      <c r="I23" s="358"/>
      <c r="J23" s="654"/>
    </row>
    <row r="24" spans="1:12" s="348" customFormat="1" ht="28.5" x14ac:dyDescent="0.2">
      <c r="A24" s="427">
        <v>1331</v>
      </c>
      <c r="B24" s="18"/>
      <c r="C24" s="428" t="s">
        <v>387</v>
      </c>
      <c r="D24" s="60">
        <f t="shared" si="0"/>
        <v>0</v>
      </c>
      <c r="E24" s="458"/>
      <c r="F24" s="459"/>
      <c r="G24" s="473"/>
      <c r="H24" s="77"/>
      <c r="I24" s="358"/>
      <c r="J24" s="654"/>
    </row>
    <row r="25" spans="1:12" s="348" customFormat="1" ht="42.75" x14ac:dyDescent="0.2">
      <c r="A25" s="427">
        <v>1332</v>
      </c>
      <c r="B25" s="18"/>
      <c r="C25" s="428" t="s">
        <v>388</v>
      </c>
      <c r="D25" s="60">
        <f t="shared" si="0"/>
        <v>0</v>
      </c>
      <c r="E25" s="458"/>
      <c r="F25" s="459"/>
      <c r="G25" s="473"/>
      <c r="H25" s="77"/>
      <c r="I25" s="358"/>
      <c r="J25" s="654"/>
    </row>
    <row r="26" spans="1:12" s="348" customFormat="1" ht="57" x14ac:dyDescent="0.2">
      <c r="A26" s="427">
        <v>1341</v>
      </c>
      <c r="B26" s="18"/>
      <c r="C26" s="428" t="s">
        <v>389</v>
      </c>
      <c r="D26" s="60">
        <f t="shared" si="0"/>
        <v>0</v>
      </c>
      <c r="E26" s="458"/>
      <c r="F26" s="459"/>
      <c r="G26" s="473"/>
      <c r="H26" s="77"/>
      <c r="I26" s="358"/>
      <c r="J26" s="654"/>
    </row>
    <row r="27" spans="1:12" s="348" customFormat="1" ht="42.75" x14ac:dyDescent="0.2">
      <c r="A27" s="427">
        <v>1342</v>
      </c>
      <c r="B27" s="18"/>
      <c r="C27" s="428" t="s">
        <v>390</v>
      </c>
      <c r="D27" s="60">
        <f t="shared" si="0"/>
        <v>0</v>
      </c>
      <c r="E27" s="458"/>
      <c r="F27" s="459"/>
      <c r="G27" s="473"/>
      <c r="H27" s="77"/>
      <c r="I27" s="358"/>
      <c r="J27" s="654"/>
    </row>
    <row r="28" spans="1:12" s="348" customFormat="1" ht="28.5" x14ac:dyDescent="0.2">
      <c r="A28" s="427">
        <v>1343</v>
      </c>
      <c r="B28" s="18"/>
      <c r="C28" s="428" t="s">
        <v>32</v>
      </c>
      <c r="D28" s="60">
        <f t="shared" si="0"/>
        <v>0</v>
      </c>
      <c r="E28" s="458"/>
      <c r="F28" s="459"/>
      <c r="G28" s="473"/>
      <c r="H28" s="77"/>
      <c r="I28" s="358"/>
      <c r="J28" s="654"/>
    </row>
    <row r="29" spans="1:12" s="348" customFormat="1" ht="28.5" x14ac:dyDescent="0.2">
      <c r="A29" s="427">
        <v>1344</v>
      </c>
      <c r="B29" s="18"/>
      <c r="C29" s="428" t="s">
        <v>391</v>
      </c>
      <c r="D29" s="60">
        <f t="shared" si="0"/>
        <v>0</v>
      </c>
      <c r="E29" s="458"/>
      <c r="F29" s="459"/>
      <c r="G29" s="473"/>
      <c r="H29" s="77"/>
      <c r="I29" s="358"/>
      <c r="J29" s="654"/>
    </row>
    <row r="30" spans="1:12" s="348" customFormat="1" ht="14.25" x14ac:dyDescent="0.2">
      <c r="A30" s="427">
        <v>1345</v>
      </c>
      <c r="B30" s="18"/>
      <c r="C30" s="428" t="s">
        <v>392</v>
      </c>
      <c r="D30" s="60">
        <f t="shared" si="0"/>
        <v>0</v>
      </c>
      <c r="E30" s="458"/>
      <c r="F30" s="459"/>
      <c r="G30" s="473"/>
      <c r="H30" s="77"/>
      <c r="I30" s="358"/>
      <c r="J30" s="654"/>
    </row>
    <row r="31" spans="1:12" s="348" customFormat="1" ht="28.5" x14ac:dyDescent="0.2">
      <c r="A31" s="427">
        <v>1346</v>
      </c>
      <c r="B31" s="18"/>
      <c r="C31" s="428" t="s">
        <v>393</v>
      </c>
      <c r="D31" s="60">
        <f t="shared" si="0"/>
        <v>0</v>
      </c>
      <c r="E31" s="458"/>
      <c r="F31" s="459"/>
      <c r="G31" s="473"/>
      <c r="H31" s="77"/>
      <c r="I31" s="358"/>
      <c r="J31" s="654"/>
    </row>
    <row r="32" spans="1:12" s="348" customFormat="1" ht="14.25" x14ac:dyDescent="0.2">
      <c r="A32" s="427">
        <v>1347</v>
      </c>
      <c r="B32" s="18"/>
      <c r="C32" s="428" t="s">
        <v>394</v>
      </c>
      <c r="D32" s="60">
        <f t="shared" si="0"/>
        <v>0</v>
      </c>
      <c r="E32" s="458"/>
      <c r="F32" s="459"/>
      <c r="G32" s="473"/>
      <c r="H32" s="77"/>
      <c r="I32" s="358"/>
      <c r="J32" s="654"/>
    </row>
    <row r="33" spans="1:10" s="348" customFormat="1" ht="14.25" x14ac:dyDescent="0.2">
      <c r="A33" s="427">
        <v>1348</v>
      </c>
      <c r="B33" s="18"/>
      <c r="C33" s="428" t="s">
        <v>395</v>
      </c>
      <c r="D33" s="60">
        <f t="shared" si="0"/>
        <v>0</v>
      </c>
      <c r="E33" s="458"/>
      <c r="F33" s="459"/>
      <c r="G33" s="473"/>
      <c r="H33" s="77"/>
      <c r="I33" s="358"/>
      <c r="J33" s="654"/>
    </row>
    <row r="34" spans="1:10" s="348" customFormat="1" ht="14.25" x14ac:dyDescent="0.2">
      <c r="A34" s="427">
        <v>1371</v>
      </c>
      <c r="B34" s="18"/>
      <c r="C34" s="428" t="s">
        <v>396</v>
      </c>
      <c r="D34" s="60">
        <f t="shared" si="0"/>
        <v>0</v>
      </c>
      <c r="E34" s="458"/>
      <c r="F34" s="459"/>
      <c r="G34" s="473"/>
      <c r="H34" s="77"/>
      <c r="I34" s="358"/>
      <c r="J34" s="654"/>
    </row>
    <row r="35" spans="1:10" s="348" customFormat="1" ht="28.5" x14ac:dyDescent="0.2">
      <c r="A35" s="427">
        <v>1411</v>
      </c>
      <c r="B35" s="18"/>
      <c r="C35" s="428" t="s">
        <v>33</v>
      </c>
      <c r="D35" s="60">
        <f t="shared" si="0"/>
        <v>0</v>
      </c>
      <c r="E35" s="458"/>
      <c r="F35" s="459"/>
      <c r="G35" s="473"/>
      <c r="H35" s="77"/>
      <c r="I35" s="358"/>
      <c r="J35" s="654"/>
    </row>
    <row r="36" spans="1:10" s="348" customFormat="1" ht="14.25" x14ac:dyDescent="0.2">
      <c r="A36" s="427">
        <v>1412</v>
      </c>
      <c r="B36" s="18"/>
      <c r="C36" s="428" t="s">
        <v>397</v>
      </c>
      <c r="D36" s="60">
        <f t="shared" si="0"/>
        <v>0</v>
      </c>
      <c r="E36" s="458"/>
      <c r="F36" s="459"/>
      <c r="G36" s="473"/>
      <c r="H36" s="77"/>
      <c r="I36" s="358"/>
      <c r="J36" s="654"/>
    </row>
    <row r="37" spans="1:10" s="348" customFormat="1" ht="14.25" x14ac:dyDescent="0.2">
      <c r="A37" s="427">
        <v>1413</v>
      </c>
      <c r="B37" s="18"/>
      <c r="C37" s="428" t="s">
        <v>398</v>
      </c>
      <c r="D37" s="60">
        <f t="shared" si="0"/>
        <v>0</v>
      </c>
      <c r="E37" s="458"/>
      <c r="F37" s="459"/>
      <c r="G37" s="473"/>
      <c r="H37" s="77"/>
      <c r="I37" s="358"/>
      <c r="J37" s="654"/>
    </row>
    <row r="38" spans="1:10" s="348" customFormat="1" ht="14.25" x14ac:dyDescent="0.2">
      <c r="A38" s="427">
        <v>1421</v>
      </c>
      <c r="B38" s="18"/>
      <c r="C38" s="428" t="s">
        <v>34</v>
      </c>
      <c r="D38" s="60">
        <f t="shared" si="0"/>
        <v>0</v>
      </c>
      <c r="E38" s="458"/>
      <c r="F38" s="459"/>
      <c r="G38" s="473"/>
      <c r="H38" s="77"/>
      <c r="I38" s="358"/>
      <c r="J38" s="654"/>
    </row>
    <row r="39" spans="1:10" s="348" customFormat="1" ht="14.25" x14ac:dyDescent="0.2">
      <c r="A39" s="427">
        <v>1431</v>
      </c>
      <c r="B39" s="18"/>
      <c r="C39" s="428" t="s">
        <v>35</v>
      </c>
      <c r="D39" s="60">
        <f t="shared" si="0"/>
        <v>0</v>
      </c>
      <c r="E39" s="458"/>
      <c r="F39" s="459"/>
      <c r="G39" s="473"/>
      <c r="H39" s="77"/>
      <c r="I39" s="358"/>
      <c r="J39" s="654"/>
    </row>
    <row r="40" spans="1:10" s="348" customFormat="1" ht="28.5" x14ac:dyDescent="0.2">
      <c r="A40" s="427">
        <v>1432</v>
      </c>
      <c r="B40" s="18"/>
      <c r="C40" s="428" t="s">
        <v>399</v>
      </c>
      <c r="D40" s="60">
        <f t="shared" si="0"/>
        <v>0</v>
      </c>
      <c r="E40" s="458"/>
      <c r="F40" s="459"/>
      <c r="G40" s="473"/>
      <c r="H40" s="77"/>
      <c r="I40" s="358"/>
      <c r="J40" s="654"/>
    </row>
    <row r="41" spans="1:10" s="348" customFormat="1" ht="28.5" x14ac:dyDescent="0.2">
      <c r="A41" s="427">
        <v>1441</v>
      </c>
      <c r="B41" s="18"/>
      <c r="C41" s="428" t="s">
        <v>400</v>
      </c>
      <c r="D41" s="60">
        <f t="shared" si="0"/>
        <v>0</v>
      </c>
      <c r="E41" s="458"/>
      <c r="F41" s="459"/>
      <c r="G41" s="473"/>
      <c r="H41" s="77"/>
      <c r="I41" s="358"/>
      <c r="J41" s="654"/>
    </row>
    <row r="42" spans="1:10" s="348" customFormat="1" ht="28.5" x14ac:dyDescent="0.2">
      <c r="A42" s="427">
        <v>1442</v>
      </c>
      <c r="B42" s="18"/>
      <c r="C42" s="428" t="s">
        <v>401</v>
      </c>
      <c r="D42" s="60">
        <f t="shared" si="0"/>
        <v>0</v>
      </c>
      <c r="E42" s="458"/>
      <c r="F42" s="459"/>
      <c r="G42" s="473"/>
      <c r="H42" s="77"/>
      <c r="I42" s="358"/>
      <c r="J42" s="654"/>
    </row>
    <row r="43" spans="1:10" s="348" customFormat="1" ht="14.25" x14ac:dyDescent="0.2">
      <c r="A43" s="427">
        <v>1521</v>
      </c>
      <c r="B43" s="18"/>
      <c r="C43" s="428" t="s">
        <v>402</v>
      </c>
      <c r="D43" s="60">
        <f t="shared" si="0"/>
        <v>0</v>
      </c>
      <c r="E43" s="458"/>
      <c r="F43" s="459"/>
      <c r="G43" s="473"/>
      <c r="H43" s="77"/>
      <c r="I43" s="358"/>
      <c r="J43" s="654"/>
    </row>
    <row r="44" spans="1:10" s="348" customFormat="1" ht="28.5" x14ac:dyDescent="0.2">
      <c r="A44" s="427">
        <v>1522</v>
      </c>
      <c r="B44" s="18"/>
      <c r="C44" s="428" t="s">
        <v>403</v>
      </c>
      <c r="D44" s="60">
        <f t="shared" si="0"/>
        <v>0</v>
      </c>
      <c r="E44" s="458"/>
      <c r="F44" s="459"/>
      <c r="G44" s="473"/>
      <c r="H44" s="77"/>
      <c r="I44" s="358"/>
      <c r="J44" s="654"/>
    </row>
    <row r="45" spans="1:10" s="348" customFormat="1" ht="14.25" x14ac:dyDescent="0.2">
      <c r="A45" s="427">
        <v>1523</v>
      </c>
      <c r="B45" s="18"/>
      <c r="C45" s="428" t="s">
        <v>404</v>
      </c>
      <c r="D45" s="60">
        <f t="shared" si="0"/>
        <v>0</v>
      </c>
      <c r="E45" s="458"/>
      <c r="F45" s="459"/>
      <c r="G45" s="473"/>
      <c r="H45" s="77"/>
      <c r="I45" s="358"/>
      <c r="J45" s="654"/>
    </row>
    <row r="46" spans="1:10" s="348" customFormat="1" ht="14.25" x14ac:dyDescent="0.2">
      <c r="A46" s="427">
        <v>1524</v>
      </c>
      <c r="B46" s="18"/>
      <c r="C46" s="428" t="s">
        <v>405</v>
      </c>
      <c r="D46" s="60">
        <f t="shared" si="0"/>
        <v>0</v>
      </c>
      <c r="E46" s="458"/>
      <c r="F46" s="459"/>
      <c r="G46" s="473"/>
      <c r="H46" s="77"/>
      <c r="I46" s="358"/>
      <c r="J46" s="654"/>
    </row>
    <row r="47" spans="1:10" s="348" customFormat="1" ht="14.25" x14ac:dyDescent="0.2">
      <c r="A47" s="427">
        <v>1531</v>
      </c>
      <c r="B47" s="18"/>
      <c r="C47" s="428" t="s">
        <v>406</v>
      </c>
      <c r="D47" s="60">
        <f t="shared" si="0"/>
        <v>0</v>
      </c>
      <c r="E47" s="458"/>
      <c r="F47" s="459"/>
      <c r="G47" s="473"/>
      <c r="H47" s="77"/>
      <c r="I47" s="358"/>
      <c r="J47" s="654"/>
    </row>
    <row r="48" spans="1:10" s="348" customFormat="1" ht="28.5" x14ac:dyDescent="0.2">
      <c r="A48" s="427">
        <v>1541</v>
      </c>
      <c r="B48" s="18"/>
      <c r="C48" s="428" t="s">
        <v>407</v>
      </c>
      <c r="D48" s="60">
        <f t="shared" si="0"/>
        <v>0</v>
      </c>
      <c r="E48" s="458"/>
      <c r="F48" s="459"/>
      <c r="G48" s="473"/>
      <c r="H48" s="77"/>
      <c r="I48" s="358"/>
      <c r="J48" s="654"/>
    </row>
    <row r="49" spans="1:10" s="348" customFormat="1" ht="14.25" x14ac:dyDescent="0.2">
      <c r="A49" s="427">
        <v>1542</v>
      </c>
      <c r="B49" s="18"/>
      <c r="C49" s="428" t="s">
        <v>408</v>
      </c>
      <c r="D49" s="60">
        <f t="shared" si="0"/>
        <v>0</v>
      </c>
      <c r="E49" s="458"/>
      <c r="F49" s="459"/>
      <c r="G49" s="473"/>
      <c r="H49" s="77"/>
      <c r="I49" s="358"/>
      <c r="J49" s="654"/>
    </row>
    <row r="50" spans="1:10" s="348" customFormat="1" ht="14.25" x14ac:dyDescent="0.2">
      <c r="A50" s="427">
        <v>1543</v>
      </c>
      <c r="B50" s="18"/>
      <c r="C50" s="428" t="s">
        <v>409</v>
      </c>
      <c r="D50" s="60">
        <f t="shared" si="0"/>
        <v>0</v>
      </c>
      <c r="E50" s="458"/>
      <c r="F50" s="459"/>
      <c r="G50" s="473"/>
      <c r="H50" s="77"/>
      <c r="I50" s="358"/>
      <c r="J50" s="654"/>
    </row>
    <row r="51" spans="1:10" s="348" customFormat="1" ht="14.25" x14ac:dyDescent="0.2">
      <c r="A51" s="427">
        <v>1544</v>
      </c>
      <c r="B51" s="18"/>
      <c r="C51" s="428" t="s">
        <v>410</v>
      </c>
      <c r="D51" s="60">
        <f t="shared" si="0"/>
        <v>0</v>
      </c>
      <c r="E51" s="458"/>
      <c r="F51" s="459"/>
      <c r="G51" s="473"/>
      <c r="H51" s="77"/>
      <c r="I51" s="358"/>
      <c r="J51" s="654"/>
    </row>
    <row r="52" spans="1:10" s="348" customFormat="1" ht="28.5" x14ac:dyDescent="0.2">
      <c r="A52" s="427">
        <v>1545</v>
      </c>
      <c r="B52" s="18"/>
      <c r="C52" s="428" t="s">
        <v>411</v>
      </c>
      <c r="D52" s="60">
        <f t="shared" si="0"/>
        <v>0</v>
      </c>
      <c r="E52" s="458"/>
      <c r="F52" s="459"/>
      <c r="G52" s="473"/>
      <c r="H52" s="77"/>
      <c r="I52" s="358"/>
      <c r="J52" s="654"/>
    </row>
    <row r="53" spans="1:10" s="348" customFormat="1" ht="14.25" x14ac:dyDescent="0.2">
      <c r="A53" s="427">
        <v>1546</v>
      </c>
      <c r="B53" s="18"/>
      <c r="C53" s="428" t="s">
        <v>412</v>
      </c>
      <c r="D53" s="60">
        <f t="shared" si="0"/>
        <v>0</v>
      </c>
      <c r="E53" s="458"/>
      <c r="F53" s="459"/>
      <c r="G53" s="473"/>
      <c r="H53" s="77"/>
      <c r="I53" s="358"/>
      <c r="J53" s="654"/>
    </row>
    <row r="54" spans="1:10" s="348" customFormat="1" ht="14.25" x14ac:dyDescent="0.2">
      <c r="A54" s="427">
        <v>1547</v>
      </c>
      <c r="B54" s="18"/>
      <c r="C54" s="428" t="s">
        <v>413</v>
      </c>
      <c r="D54" s="60">
        <f t="shared" si="0"/>
        <v>0</v>
      </c>
      <c r="E54" s="458"/>
      <c r="F54" s="459"/>
      <c r="G54" s="473"/>
      <c r="H54" s="77"/>
      <c r="I54" s="358"/>
      <c r="J54" s="654"/>
    </row>
    <row r="55" spans="1:10" s="348" customFormat="1" ht="28.5" x14ac:dyDescent="0.2">
      <c r="A55" s="427">
        <v>1548</v>
      </c>
      <c r="B55" s="18"/>
      <c r="C55" s="428" t="s">
        <v>414</v>
      </c>
      <c r="D55" s="60">
        <f t="shared" si="0"/>
        <v>0</v>
      </c>
      <c r="E55" s="458"/>
      <c r="F55" s="459"/>
      <c r="G55" s="473"/>
      <c r="H55" s="77"/>
      <c r="I55" s="358"/>
      <c r="J55" s="654"/>
    </row>
    <row r="56" spans="1:10" s="348" customFormat="1" ht="28.5" x14ac:dyDescent="0.2">
      <c r="A56" s="427">
        <v>1551</v>
      </c>
      <c r="B56" s="18"/>
      <c r="C56" s="428" t="s">
        <v>415</v>
      </c>
      <c r="D56" s="60">
        <f t="shared" si="0"/>
        <v>0</v>
      </c>
      <c r="E56" s="458"/>
      <c r="F56" s="459"/>
      <c r="G56" s="473"/>
      <c r="H56" s="77"/>
      <c r="I56" s="358"/>
      <c r="J56" s="654"/>
    </row>
    <row r="57" spans="1:10" s="348" customFormat="1" ht="14.25" x14ac:dyDescent="0.2">
      <c r="A57" s="427">
        <v>1591</v>
      </c>
      <c r="B57" s="18"/>
      <c r="C57" s="428" t="s">
        <v>416</v>
      </c>
      <c r="D57" s="60">
        <f t="shared" si="0"/>
        <v>0</v>
      </c>
      <c r="E57" s="458"/>
      <c r="F57" s="459"/>
      <c r="G57" s="473"/>
      <c r="H57" s="77"/>
      <c r="I57" s="358"/>
      <c r="J57" s="654"/>
    </row>
    <row r="58" spans="1:10" s="348" customFormat="1" ht="14.25" x14ac:dyDescent="0.2">
      <c r="A58" s="427">
        <v>1592</v>
      </c>
      <c r="B58" s="18"/>
      <c r="C58" s="428" t="s">
        <v>417</v>
      </c>
      <c r="D58" s="60">
        <f t="shared" si="0"/>
        <v>0</v>
      </c>
      <c r="E58" s="458"/>
      <c r="F58" s="459"/>
      <c r="G58" s="473"/>
      <c r="H58" s="77"/>
      <c r="I58" s="358"/>
      <c r="J58" s="654"/>
    </row>
    <row r="59" spans="1:10" s="348" customFormat="1" ht="28.5" x14ac:dyDescent="0.2">
      <c r="A59" s="427">
        <v>1593</v>
      </c>
      <c r="B59" s="18"/>
      <c r="C59" s="428" t="s">
        <v>418</v>
      </c>
      <c r="D59" s="60">
        <f t="shared" si="0"/>
        <v>0</v>
      </c>
      <c r="E59" s="458"/>
      <c r="F59" s="459"/>
      <c r="G59" s="473"/>
      <c r="H59" s="77"/>
      <c r="I59" s="358"/>
      <c r="J59" s="654"/>
    </row>
    <row r="60" spans="1:10" s="348" customFormat="1" ht="28.5" x14ac:dyDescent="0.2">
      <c r="A60" s="427">
        <v>1611</v>
      </c>
      <c r="B60" s="18"/>
      <c r="C60" s="428" t="s">
        <v>419</v>
      </c>
      <c r="D60" s="60">
        <f t="shared" si="0"/>
        <v>0</v>
      </c>
      <c r="E60" s="458"/>
      <c r="F60" s="459"/>
      <c r="G60" s="473"/>
      <c r="H60" s="77"/>
      <c r="I60" s="358"/>
      <c r="J60" s="654"/>
    </row>
    <row r="61" spans="1:10" s="348" customFormat="1" ht="28.5" x14ac:dyDescent="0.2">
      <c r="A61" s="427">
        <v>1612</v>
      </c>
      <c r="B61" s="18"/>
      <c r="C61" s="428" t="s">
        <v>420</v>
      </c>
      <c r="D61" s="60">
        <f t="shared" si="0"/>
        <v>0</v>
      </c>
      <c r="E61" s="458"/>
      <c r="F61" s="459"/>
      <c r="G61" s="473"/>
      <c r="H61" s="77"/>
      <c r="I61" s="358"/>
      <c r="J61" s="654"/>
    </row>
    <row r="62" spans="1:10" s="348" customFormat="1" ht="28.5" x14ac:dyDescent="0.2">
      <c r="A62" s="427">
        <v>1711</v>
      </c>
      <c r="B62" s="18"/>
      <c r="C62" s="428" t="s">
        <v>421</v>
      </c>
      <c r="D62" s="60">
        <f t="shared" si="0"/>
        <v>0</v>
      </c>
      <c r="E62" s="458"/>
      <c r="F62" s="459"/>
      <c r="G62" s="473"/>
      <c r="H62" s="77"/>
      <c r="I62" s="358"/>
      <c r="J62" s="654"/>
    </row>
    <row r="63" spans="1:10" s="348" customFormat="1" ht="14.25" x14ac:dyDescent="0.2">
      <c r="A63" s="427">
        <v>1712</v>
      </c>
      <c r="B63" s="18"/>
      <c r="C63" s="428" t="s">
        <v>40</v>
      </c>
      <c r="D63" s="60">
        <f t="shared" si="0"/>
        <v>0</v>
      </c>
      <c r="E63" s="458"/>
      <c r="F63" s="459"/>
      <c r="G63" s="473"/>
      <c r="H63" s="77"/>
      <c r="I63" s="358"/>
      <c r="J63" s="654"/>
    </row>
    <row r="64" spans="1:10" s="348" customFormat="1" ht="14.25" x14ac:dyDescent="0.2">
      <c r="A64" s="427">
        <v>1713</v>
      </c>
      <c r="B64" s="18"/>
      <c r="C64" s="428" t="s">
        <v>422</v>
      </c>
      <c r="D64" s="60">
        <f t="shared" si="0"/>
        <v>0</v>
      </c>
      <c r="E64" s="458"/>
      <c r="F64" s="459"/>
      <c r="G64" s="473"/>
      <c r="H64" s="77"/>
      <c r="I64" s="358"/>
      <c r="J64" s="654"/>
    </row>
    <row r="65" spans="1:12" s="348" customFormat="1" ht="28.5" x14ac:dyDescent="0.2">
      <c r="A65" s="427">
        <v>1714</v>
      </c>
      <c r="B65" s="18"/>
      <c r="C65" s="428" t="s">
        <v>423</v>
      </c>
      <c r="D65" s="60">
        <f t="shared" si="0"/>
        <v>0</v>
      </c>
      <c r="E65" s="458"/>
      <c r="F65" s="459"/>
      <c r="G65" s="473"/>
      <c r="H65" s="77"/>
      <c r="I65" s="358"/>
      <c r="J65" s="654"/>
    </row>
    <row r="66" spans="1:12" s="348" customFormat="1" ht="14.25" x14ac:dyDescent="0.2">
      <c r="A66" s="427">
        <v>1715</v>
      </c>
      <c r="B66" s="18"/>
      <c r="C66" s="428" t="s">
        <v>38</v>
      </c>
      <c r="D66" s="60">
        <f t="shared" si="0"/>
        <v>0</v>
      </c>
      <c r="E66" s="458"/>
      <c r="F66" s="459"/>
      <c r="G66" s="473"/>
      <c r="H66" s="77"/>
      <c r="I66" s="358"/>
      <c r="J66" s="654"/>
    </row>
    <row r="67" spans="1:12" s="348" customFormat="1" ht="14.25" x14ac:dyDescent="0.2">
      <c r="A67" s="427">
        <v>1716</v>
      </c>
      <c r="B67" s="18"/>
      <c r="C67" s="428" t="s">
        <v>424</v>
      </c>
      <c r="D67" s="60">
        <f t="shared" si="0"/>
        <v>0</v>
      </c>
      <c r="E67" s="458"/>
      <c r="F67" s="459"/>
      <c r="G67" s="473"/>
      <c r="H67" s="77"/>
      <c r="I67" s="358"/>
      <c r="J67" s="654"/>
    </row>
    <row r="68" spans="1:12" s="348" customFormat="1" ht="28.5" x14ac:dyDescent="0.2">
      <c r="A68" s="427">
        <v>1717</v>
      </c>
      <c r="B68" s="18"/>
      <c r="C68" s="428" t="s">
        <v>425</v>
      </c>
      <c r="D68" s="60">
        <f t="shared" si="0"/>
        <v>0</v>
      </c>
      <c r="E68" s="458"/>
      <c r="F68" s="459"/>
      <c r="G68" s="473"/>
      <c r="H68" s="77"/>
      <c r="I68" s="358"/>
      <c r="J68" s="654"/>
    </row>
    <row r="69" spans="1:12" s="348" customFormat="1" ht="14.25" x14ac:dyDescent="0.2">
      <c r="A69" s="427">
        <v>1718</v>
      </c>
      <c r="B69" s="18"/>
      <c r="C69" s="428" t="s">
        <v>426</v>
      </c>
      <c r="D69" s="60">
        <f t="shared" si="0"/>
        <v>0</v>
      </c>
      <c r="E69" s="458"/>
      <c r="F69" s="459"/>
      <c r="G69" s="473"/>
      <c r="H69" s="77"/>
      <c r="I69" s="358"/>
      <c r="J69" s="654"/>
    </row>
    <row r="70" spans="1:12" s="348" customFormat="1" ht="14.25" x14ac:dyDescent="0.2">
      <c r="A70" s="427">
        <v>1719</v>
      </c>
      <c r="B70" s="18"/>
      <c r="C70" s="428" t="s">
        <v>427</v>
      </c>
      <c r="D70" s="60">
        <f t="shared" si="0"/>
        <v>0</v>
      </c>
      <c r="E70" s="458"/>
      <c r="F70" s="459"/>
      <c r="G70" s="473"/>
      <c r="H70" s="77"/>
      <c r="I70" s="358"/>
      <c r="J70" s="654"/>
    </row>
    <row r="71" spans="1:12" s="344" customFormat="1" ht="25.5" x14ac:dyDescent="0.2">
      <c r="A71" s="349"/>
      <c r="B71" s="349"/>
      <c r="C71" s="362" t="s">
        <v>16</v>
      </c>
      <c r="D71" s="64">
        <f>SUM(D13:D70)</f>
        <v>0</v>
      </c>
      <c r="E71" s="64">
        <f>SUM(E13:E70)</f>
        <v>0</v>
      </c>
      <c r="F71" s="64">
        <f>SUM(F13:F70)</f>
        <v>0</v>
      </c>
      <c r="G71" s="64">
        <f>SUM(G13:G70)</f>
        <v>0</v>
      </c>
      <c r="H71" s="64">
        <f>SUM(H13:H70)</f>
        <v>0</v>
      </c>
      <c r="I71" s="350"/>
      <c r="J71" s="328"/>
      <c r="L71" s="45"/>
    </row>
    <row r="72" spans="1:12" s="348" customFormat="1" ht="28.5" x14ac:dyDescent="0.2">
      <c r="A72" s="427">
        <v>2111</v>
      </c>
      <c r="B72" s="385"/>
      <c r="C72" s="428" t="s">
        <v>249</v>
      </c>
      <c r="D72" s="60">
        <f t="shared" ref="D72:D135" si="1">SUM(E72:H72)</f>
        <v>0</v>
      </c>
      <c r="E72" s="460"/>
      <c r="F72" s="461"/>
      <c r="G72" s="448"/>
      <c r="H72" s="386"/>
      <c r="I72" s="351"/>
    </row>
    <row r="73" spans="1:12" s="348" customFormat="1" ht="28.5" x14ac:dyDescent="0.2">
      <c r="A73" s="427">
        <v>2121</v>
      </c>
      <c r="B73" s="385"/>
      <c r="C73" s="428" t="s">
        <v>250</v>
      </c>
      <c r="D73" s="60">
        <f t="shared" si="1"/>
        <v>0</v>
      </c>
      <c r="E73" s="460"/>
      <c r="F73" s="461"/>
      <c r="G73" s="448"/>
      <c r="H73" s="386"/>
      <c r="I73" s="351"/>
    </row>
    <row r="74" spans="1:12" s="348" customFormat="1" ht="14.25" x14ac:dyDescent="0.2">
      <c r="A74" s="427">
        <v>2131</v>
      </c>
      <c r="B74" s="385"/>
      <c r="C74" s="428" t="s">
        <v>251</v>
      </c>
      <c r="D74" s="60">
        <f t="shared" si="1"/>
        <v>0</v>
      </c>
      <c r="E74" s="460"/>
      <c r="F74" s="461"/>
      <c r="G74" s="448"/>
      <c r="H74" s="386"/>
      <c r="I74" s="351"/>
    </row>
    <row r="75" spans="1:12" s="348" customFormat="1" ht="42.75" x14ac:dyDescent="0.2">
      <c r="A75" s="427">
        <v>2141</v>
      </c>
      <c r="B75" s="385"/>
      <c r="C75" s="428" t="s">
        <v>252</v>
      </c>
      <c r="D75" s="60">
        <f t="shared" si="1"/>
        <v>0</v>
      </c>
      <c r="E75" s="460"/>
      <c r="F75" s="461"/>
      <c r="G75" s="448"/>
      <c r="H75" s="386"/>
      <c r="I75" s="351"/>
    </row>
    <row r="76" spans="1:12" s="348" customFormat="1" ht="14.25" x14ac:dyDescent="0.2">
      <c r="A76" s="427">
        <v>2151</v>
      </c>
      <c r="B76" s="385"/>
      <c r="C76" s="428" t="s">
        <v>43</v>
      </c>
      <c r="D76" s="60">
        <f>SUM(E76:H76)</f>
        <v>65500</v>
      </c>
      <c r="E76" s="460"/>
      <c r="F76" s="461">
        <v>15000</v>
      </c>
      <c r="G76" s="448"/>
      <c r="H76" s="386">
        <f>75000-24500</f>
        <v>50500</v>
      </c>
      <c r="I76" s="351"/>
    </row>
    <row r="77" spans="1:12" s="348" customFormat="1" ht="14.25" x14ac:dyDescent="0.2">
      <c r="A77" s="427">
        <v>2161</v>
      </c>
      <c r="B77" s="385"/>
      <c r="C77" s="428" t="s">
        <v>44</v>
      </c>
      <c r="D77" s="60">
        <f t="shared" si="1"/>
        <v>0</v>
      </c>
      <c r="E77" s="460"/>
      <c r="F77" s="461"/>
      <c r="G77" s="448"/>
      <c r="H77" s="386"/>
      <c r="I77" s="351"/>
    </row>
    <row r="78" spans="1:12" s="348" customFormat="1" ht="14.25" x14ac:dyDescent="0.2">
      <c r="A78" s="427">
        <v>2171</v>
      </c>
      <c r="B78" s="385"/>
      <c r="C78" s="428" t="s">
        <v>253</v>
      </c>
      <c r="D78" s="60">
        <f t="shared" si="1"/>
        <v>0</v>
      </c>
      <c r="E78" s="460"/>
      <c r="F78" s="461"/>
      <c r="G78" s="448"/>
      <c r="H78" s="386"/>
      <c r="I78" s="351"/>
    </row>
    <row r="79" spans="1:12" s="348" customFormat="1" ht="28.5" x14ac:dyDescent="0.2">
      <c r="A79" s="427">
        <v>2181</v>
      </c>
      <c r="B79" s="385"/>
      <c r="C79" s="428" t="s">
        <v>254</v>
      </c>
      <c r="D79" s="60">
        <f t="shared" si="1"/>
        <v>0</v>
      </c>
      <c r="E79" s="460"/>
      <c r="F79" s="461"/>
      <c r="G79" s="448"/>
      <c r="H79" s="386"/>
      <c r="I79" s="351"/>
    </row>
    <row r="80" spans="1:12" s="348" customFormat="1" ht="14.25" x14ac:dyDescent="0.2">
      <c r="A80" s="427">
        <v>2182</v>
      </c>
      <c r="B80" s="385"/>
      <c r="C80" s="428" t="s">
        <v>255</v>
      </c>
      <c r="D80" s="60">
        <f t="shared" si="1"/>
        <v>0</v>
      </c>
      <c r="E80" s="460"/>
      <c r="F80" s="461"/>
      <c r="G80" s="448"/>
      <c r="H80" s="386"/>
      <c r="I80" s="351"/>
    </row>
    <row r="81" spans="1:9" s="348" customFormat="1" ht="14.25" x14ac:dyDescent="0.2">
      <c r="A81" s="427">
        <v>2183</v>
      </c>
      <c r="B81" s="385"/>
      <c r="C81" s="428" t="s">
        <v>256</v>
      </c>
      <c r="D81" s="60">
        <f t="shared" si="1"/>
        <v>0</v>
      </c>
      <c r="E81" s="460"/>
      <c r="F81" s="461"/>
      <c r="G81" s="448"/>
      <c r="H81" s="386"/>
      <c r="I81" s="351"/>
    </row>
    <row r="82" spans="1:9" s="348" customFormat="1" ht="42.75" x14ac:dyDescent="0.2">
      <c r="A82" s="427">
        <v>2211</v>
      </c>
      <c r="B82" s="385"/>
      <c r="C82" s="428" t="s">
        <v>257</v>
      </c>
      <c r="D82" s="60">
        <f t="shared" si="1"/>
        <v>0</v>
      </c>
      <c r="E82" s="460"/>
      <c r="F82" s="461"/>
      <c r="G82" s="448"/>
      <c r="H82" s="386"/>
      <c r="I82" s="351"/>
    </row>
    <row r="83" spans="1:9" s="348" customFormat="1" ht="71.25" x14ac:dyDescent="0.2">
      <c r="A83" s="427">
        <v>2212</v>
      </c>
      <c r="B83" s="385"/>
      <c r="C83" s="428" t="s">
        <v>258</v>
      </c>
      <c r="D83" s="60">
        <f t="shared" si="1"/>
        <v>0</v>
      </c>
      <c r="E83" s="460"/>
      <c r="F83" s="461"/>
      <c r="G83" s="448"/>
      <c r="H83" s="386"/>
      <c r="I83" s="351"/>
    </row>
    <row r="84" spans="1:9" s="348" customFormat="1" ht="42.75" x14ac:dyDescent="0.2">
      <c r="A84" s="427">
        <v>2213</v>
      </c>
      <c r="B84" s="385"/>
      <c r="C84" s="428" t="s">
        <v>259</v>
      </c>
      <c r="D84" s="60">
        <f t="shared" si="1"/>
        <v>0</v>
      </c>
      <c r="E84" s="460"/>
      <c r="F84" s="461"/>
      <c r="G84" s="448"/>
      <c r="H84" s="386"/>
      <c r="I84" s="351"/>
    </row>
    <row r="85" spans="1:9" s="348" customFormat="1" ht="42.75" x14ac:dyDescent="0.2">
      <c r="A85" s="427">
        <v>2214</v>
      </c>
      <c r="B85" s="385"/>
      <c r="C85" s="428" t="s">
        <v>260</v>
      </c>
      <c r="D85" s="60">
        <f t="shared" si="1"/>
        <v>0</v>
      </c>
      <c r="E85" s="460"/>
      <c r="F85" s="461"/>
      <c r="G85" s="448"/>
      <c r="H85" s="386"/>
      <c r="I85" s="351"/>
    </row>
    <row r="86" spans="1:9" s="348" customFormat="1" ht="42.75" x14ac:dyDescent="0.2">
      <c r="A86" s="427">
        <v>2215</v>
      </c>
      <c r="B86" s="385"/>
      <c r="C86" s="428" t="s">
        <v>261</v>
      </c>
      <c r="D86" s="60">
        <f t="shared" si="1"/>
        <v>0</v>
      </c>
      <c r="E86" s="460"/>
      <c r="F86" s="461"/>
      <c r="G86" s="448"/>
      <c r="H86" s="386"/>
      <c r="I86" s="351"/>
    </row>
    <row r="87" spans="1:9" s="348" customFormat="1" ht="42.75" x14ac:dyDescent="0.2">
      <c r="A87" s="427">
        <v>2216</v>
      </c>
      <c r="B87" s="385"/>
      <c r="C87" s="428" t="s">
        <v>262</v>
      </c>
      <c r="D87" s="60">
        <f t="shared" si="1"/>
        <v>0</v>
      </c>
      <c r="E87" s="460"/>
      <c r="F87" s="461"/>
      <c r="G87" s="448"/>
      <c r="H87" s="386"/>
      <c r="I87" s="351"/>
    </row>
    <row r="88" spans="1:9" s="348" customFormat="1" ht="14.25" x14ac:dyDescent="0.2">
      <c r="A88" s="427">
        <v>2221</v>
      </c>
      <c r="B88" s="385"/>
      <c r="C88" s="428" t="s">
        <v>263</v>
      </c>
      <c r="D88" s="60">
        <f t="shared" si="1"/>
        <v>0</v>
      </c>
      <c r="E88" s="460"/>
      <c r="F88" s="461"/>
      <c r="G88" s="448"/>
      <c r="H88" s="386"/>
      <c r="I88" s="351"/>
    </row>
    <row r="89" spans="1:9" s="348" customFormat="1" ht="28.5" x14ac:dyDescent="0.2">
      <c r="A89" s="427">
        <v>2231</v>
      </c>
      <c r="B89" s="385"/>
      <c r="C89" s="428" t="s">
        <v>48</v>
      </c>
      <c r="D89" s="60">
        <f t="shared" si="1"/>
        <v>0</v>
      </c>
      <c r="E89" s="460"/>
      <c r="F89" s="461"/>
      <c r="G89" s="448"/>
      <c r="H89" s="386"/>
      <c r="I89" s="351"/>
    </row>
    <row r="90" spans="1:9" s="348" customFormat="1" ht="42.75" x14ac:dyDescent="0.2">
      <c r="A90" s="427">
        <v>2311</v>
      </c>
      <c r="B90" s="385"/>
      <c r="C90" s="428" t="s">
        <v>264</v>
      </c>
      <c r="D90" s="60">
        <f t="shared" si="1"/>
        <v>0</v>
      </c>
      <c r="E90" s="460"/>
      <c r="F90" s="461"/>
      <c r="G90" s="448"/>
      <c r="H90" s="386"/>
      <c r="I90" s="351"/>
    </row>
    <row r="91" spans="1:9" s="348" customFormat="1" ht="28.5" x14ac:dyDescent="0.2">
      <c r="A91" s="427">
        <v>2321</v>
      </c>
      <c r="B91" s="385"/>
      <c r="C91" s="428" t="s">
        <v>265</v>
      </c>
      <c r="D91" s="60">
        <f t="shared" si="1"/>
        <v>0</v>
      </c>
      <c r="E91" s="460"/>
      <c r="F91" s="461"/>
      <c r="G91" s="448"/>
      <c r="H91" s="386"/>
      <c r="I91" s="351"/>
    </row>
    <row r="92" spans="1:9" s="348" customFormat="1" ht="42.75" x14ac:dyDescent="0.2">
      <c r="A92" s="427">
        <v>2331</v>
      </c>
      <c r="B92" s="385"/>
      <c r="C92" s="428" t="s">
        <v>266</v>
      </c>
      <c r="D92" s="60">
        <f t="shared" si="1"/>
        <v>0</v>
      </c>
      <c r="E92" s="460"/>
      <c r="F92" s="461"/>
      <c r="G92" s="448"/>
      <c r="H92" s="386"/>
      <c r="I92" s="351"/>
    </row>
    <row r="93" spans="1:9" s="348" customFormat="1" ht="42.75" x14ac:dyDescent="0.2">
      <c r="A93" s="427">
        <v>2341</v>
      </c>
      <c r="B93" s="385"/>
      <c r="C93" s="428" t="s">
        <v>267</v>
      </c>
      <c r="D93" s="60">
        <f t="shared" si="1"/>
        <v>0</v>
      </c>
      <c r="E93" s="460"/>
      <c r="F93" s="461"/>
      <c r="G93" s="448"/>
      <c r="H93" s="386"/>
      <c r="I93" s="351"/>
    </row>
    <row r="94" spans="1:9" s="348" customFormat="1" ht="42.75" x14ac:dyDescent="0.2">
      <c r="A94" s="427">
        <v>2351</v>
      </c>
      <c r="B94" s="385"/>
      <c r="C94" s="428" t="s">
        <v>268</v>
      </c>
      <c r="D94" s="60">
        <f t="shared" si="1"/>
        <v>0</v>
      </c>
      <c r="E94" s="460"/>
      <c r="F94" s="461"/>
      <c r="G94" s="448"/>
      <c r="H94" s="386"/>
      <c r="I94" s="351"/>
    </row>
    <row r="95" spans="1:9" s="348" customFormat="1" ht="42.75" x14ac:dyDescent="0.2">
      <c r="A95" s="427">
        <v>2361</v>
      </c>
      <c r="B95" s="385"/>
      <c r="C95" s="428" t="s">
        <v>269</v>
      </c>
      <c r="D95" s="60">
        <f t="shared" si="1"/>
        <v>0</v>
      </c>
      <c r="E95" s="460"/>
      <c r="F95" s="461"/>
      <c r="G95" s="448"/>
      <c r="H95" s="386"/>
      <c r="I95" s="351"/>
    </row>
    <row r="96" spans="1:9" s="348" customFormat="1" ht="28.5" x14ac:dyDescent="0.2">
      <c r="A96" s="427">
        <v>2371</v>
      </c>
      <c r="B96" s="385"/>
      <c r="C96" s="428" t="s">
        <v>248</v>
      </c>
      <c r="D96" s="60">
        <f t="shared" si="1"/>
        <v>0</v>
      </c>
      <c r="E96" s="460"/>
      <c r="F96" s="461"/>
      <c r="G96" s="448"/>
      <c r="H96" s="386"/>
      <c r="I96" s="351"/>
    </row>
    <row r="97" spans="1:9" s="348" customFormat="1" ht="28.5" x14ac:dyDescent="0.2">
      <c r="A97" s="427">
        <v>2381</v>
      </c>
      <c r="B97" s="385"/>
      <c r="C97" s="428" t="s">
        <v>270</v>
      </c>
      <c r="D97" s="60">
        <f t="shared" si="1"/>
        <v>0</v>
      </c>
      <c r="E97" s="460"/>
      <c r="F97" s="461"/>
      <c r="G97" s="448"/>
      <c r="H97" s="386"/>
      <c r="I97" s="351"/>
    </row>
    <row r="98" spans="1:9" s="348" customFormat="1" ht="28.5" x14ac:dyDescent="0.2">
      <c r="A98" s="427">
        <v>2391</v>
      </c>
      <c r="B98" s="385"/>
      <c r="C98" s="428" t="s">
        <v>271</v>
      </c>
      <c r="D98" s="60">
        <f t="shared" si="1"/>
        <v>0</v>
      </c>
      <c r="E98" s="460"/>
      <c r="F98" s="461"/>
      <c r="G98" s="448"/>
      <c r="H98" s="386"/>
      <c r="I98" s="351"/>
    </row>
    <row r="99" spans="1:9" s="348" customFormat="1" ht="14.25" x14ac:dyDescent="0.2">
      <c r="A99" s="427">
        <v>2411</v>
      </c>
      <c r="B99" s="385"/>
      <c r="C99" s="428" t="s">
        <v>49</v>
      </c>
      <c r="D99" s="60">
        <f t="shared" si="1"/>
        <v>0</v>
      </c>
      <c r="E99" s="460"/>
      <c r="F99" s="461"/>
      <c r="G99" s="448"/>
      <c r="H99" s="386"/>
      <c r="I99" s="351"/>
    </row>
    <row r="100" spans="1:9" s="348" customFormat="1" ht="14.25" x14ac:dyDescent="0.2">
      <c r="A100" s="427">
        <v>2421</v>
      </c>
      <c r="B100" s="385"/>
      <c r="C100" s="428" t="s">
        <v>50</v>
      </c>
      <c r="D100" s="60">
        <f t="shared" si="1"/>
        <v>0</v>
      </c>
      <c r="E100" s="460"/>
      <c r="F100" s="461"/>
      <c r="G100" s="448"/>
      <c r="H100" s="386"/>
      <c r="I100" s="351"/>
    </row>
    <row r="101" spans="1:9" s="348" customFormat="1" ht="14.25" x14ac:dyDescent="0.2">
      <c r="A101" s="427">
        <v>2431</v>
      </c>
      <c r="B101" s="385"/>
      <c r="C101" s="428" t="s">
        <v>272</v>
      </c>
      <c r="D101" s="60">
        <f t="shared" si="1"/>
        <v>0</v>
      </c>
      <c r="E101" s="460"/>
      <c r="F101" s="461"/>
      <c r="G101" s="448"/>
      <c r="H101" s="386"/>
      <c r="I101" s="351"/>
    </row>
    <row r="102" spans="1:9" s="348" customFormat="1" ht="14.25" x14ac:dyDescent="0.2">
      <c r="A102" s="427">
        <v>2441</v>
      </c>
      <c r="B102" s="385"/>
      <c r="C102" s="428" t="s">
        <v>52</v>
      </c>
      <c r="D102" s="60">
        <f t="shared" si="1"/>
        <v>0</v>
      </c>
      <c r="E102" s="460"/>
      <c r="F102" s="461"/>
      <c r="G102" s="448"/>
      <c r="H102" s="386"/>
      <c r="I102" s="351"/>
    </row>
    <row r="103" spans="1:9" s="348" customFormat="1" ht="14.25" x14ac:dyDescent="0.2">
      <c r="A103" s="427">
        <v>2451</v>
      </c>
      <c r="B103" s="385"/>
      <c r="C103" s="428" t="s">
        <v>53</v>
      </c>
      <c r="D103" s="60">
        <f t="shared" si="1"/>
        <v>0</v>
      </c>
      <c r="E103" s="460"/>
      <c r="F103" s="461"/>
      <c r="G103" s="448"/>
      <c r="H103" s="386"/>
      <c r="I103" s="351"/>
    </row>
    <row r="104" spans="1:9" s="348" customFormat="1" ht="14.25" x14ac:dyDescent="0.2">
      <c r="A104" s="427">
        <v>2461</v>
      </c>
      <c r="B104" s="385"/>
      <c r="C104" s="428" t="s">
        <v>273</v>
      </c>
      <c r="D104" s="60">
        <f t="shared" si="1"/>
        <v>0</v>
      </c>
      <c r="E104" s="460"/>
      <c r="F104" s="461"/>
      <c r="G104" s="448"/>
      <c r="H104" s="386"/>
      <c r="I104" s="351"/>
    </row>
    <row r="105" spans="1:9" s="348" customFormat="1" ht="28.5" x14ac:dyDescent="0.2">
      <c r="A105" s="427">
        <v>2471</v>
      </c>
      <c r="B105" s="385"/>
      <c r="C105" s="428" t="s">
        <v>274</v>
      </c>
      <c r="D105" s="60">
        <f t="shared" si="1"/>
        <v>47500</v>
      </c>
      <c r="E105" s="460"/>
      <c r="F105" s="461"/>
      <c r="G105" s="448"/>
      <c r="H105" s="386">
        <v>47500</v>
      </c>
      <c r="I105" s="351"/>
    </row>
    <row r="106" spans="1:9" s="348" customFormat="1" ht="14.25" x14ac:dyDescent="0.2">
      <c r="A106" s="427">
        <v>2481</v>
      </c>
      <c r="B106" s="385"/>
      <c r="C106" s="428" t="s">
        <v>56</v>
      </c>
      <c r="D106" s="60">
        <f t="shared" si="1"/>
        <v>0</v>
      </c>
      <c r="E106" s="460"/>
      <c r="F106" s="462"/>
      <c r="G106" s="448"/>
      <c r="H106" s="83"/>
      <c r="I106" s="351"/>
    </row>
    <row r="107" spans="1:9" s="348" customFormat="1" ht="28.5" x14ac:dyDescent="0.2">
      <c r="A107" s="427">
        <v>2491</v>
      </c>
      <c r="B107" s="385"/>
      <c r="C107" s="428" t="s">
        <v>57</v>
      </c>
      <c r="D107" s="60">
        <f t="shared" si="1"/>
        <v>0</v>
      </c>
      <c r="E107" s="460"/>
      <c r="F107" s="462"/>
      <c r="G107" s="448"/>
      <c r="H107" s="78"/>
      <c r="I107" s="351"/>
    </row>
    <row r="108" spans="1:9" s="348" customFormat="1" ht="14.25" x14ac:dyDescent="0.2">
      <c r="A108" s="427">
        <v>2511</v>
      </c>
      <c r="B108" s="385"/>
      <c r="C108" s="428" t="s">
        <v>58</v>
      </c>
      <c r="D108" s="60">
        <f t="shared" si="1"/>
        <v>12000</v>
      </c>
      <c r="E108" s="460"/>
      <c r="F108" s="462"/>
      <c r="G108" s="474"/>
      <c r="H108" s="78">
        <f>19000-7000</f>
        <v>12000</v>
      </c>
      <c r="I108" s="351"/>
    </row>
    <row r="109" spans="1:9" s="348" customFormat="1" ht="30.6" customHeight="1" x14ac:dyDescent="0.2">
      <c r="A109" s="427">
        <v>2521</v>
      </c>
      <c r="B109" s="385"/>
      <c r="C109" s="428" t="s">
        <v>59</v>
      </c>
      <c r="D109" s="60">
        <f t="shared" si="1"/>
        <v>160000</v>
      </c>
      <c r="E109" s="460">
        <v>30000</v>
      </c>
      <c r="F109" s="461">
        <v>20000</v>
      </c>
      <c r="G109" s="448">
        <v>50000</v>
      </c>
      <c r="H109" s="386">
        <f>30000+30000</f>
        <v>60000</v>
      </c>
      <c r="I109" s="351"/>
    </row>
    <row r="110" spans="1:9" s="348" customFormat="1" ht="14.25" x14ac:dyDescent="0.2">
      <c r="A110" s="427">
        <v>2531</v>
      </c>
      <c r="B110" s="385"/>
      <c r="C110" s="428" t="s">
        <v>60</v>
      </c>
      <c r="D110" s="60">
        <f t="shared" si="1"/>
        <v>0</v>
      </c>
      <c r="E110" s="460"/>
      <c r="F110" s="463"/>
      <c r="G110" s="474"/>
      <c r="H110" s="78"/>
      <c r="I110" s="351"/>
    </row>
    <row r="111" spans="1:9" s="348" customFormat="1" ht="28.5" x14ac:dyDescent="0.2">
      <c r="A111" s="427">
        <v>2541</v>
      </c>
      <c r="B111" s="385"/>
      <c r="C111" s="428" t="s">
        <v>61</v>
      </c>
      <c r="D111" s="60">
        <f>SUM(E111:H111)</f>
        <v>0</v>
      </c>
      <c r="E111" s="460"/>
      <c r="F111" s="463"/>
      <c r="G111" s="474"/>
      <c r="H111" s="78"/>
      <c r="I111" s="351"/>
    </row>
    <row r="112" spans="1:9" s="348" customFormat="1" ht="28.5" x14ac:dyDescent="0.2">
      <c r="A112" s="427">
        <v>2551</v>
      </c>
      <c r="B112" s="385"/>
      <c r="C112" s="428" t="s">
        <v>62</v>
      </c>
      <c r="D112" s="60">
        <f>SUM(E112:H112)</f>
        <v>0</v>
      </c>
      <c r="E112" s="460"/>
      <c r="F112" s="463"/>
      <c r="G112" s="474"/>
      <c r="H112" s="78"/>
      <c r="I112" s="351"/>
    </row>
    <row r="113" spans="1:9" s="348" customFormat="1" ht="28.5" x14ac:dyDescent="0.2">
      <c r="A113" s="427">
        <v>2561</v>
      </c>
      <c r="B113" s="385"/>
      <c r="C113" s="428" t="s">
        <v>275</v>
      </c>
      <c r="D113" s="60">
        <f t="shared" si="1"/>
        <v>84000</v>
      </c>
      <c r="E113" s="460"/>
      <c r="F113" s="463"/>
      <c r="G113" s="474"/>
      <c r="H113" s="78">
        <f>70000+14000</f>
        <v>84000</v>
      </c>
      <c r="I113" s="351"/>
    </row>
    <row r="114" spans="1:9" s="348" customFormat="1" ht="14.25" x14ac:dyDescent="0.2">
      <c r="A114" s="427">
        <v>2591</v>
      </c>
      <c r="B114" s="385"/>
      <c r="C114" s="428" t="s">
        <v>64</v>
      </c>
      <c r="D114" s="60">
        <f t="shared" si="1"/>
        <v>5000</v>
      </c>
      <c r="E114" s="460"/>
      <c r="F114" s="463"/>
      <c r="G114" s="474"/>
      <c r="H114" s="78">
        <f>20000-15000</f>
        <v>5000</v>
      </c>
      <c r="I114" s="351"/>
    </row>
    <row r="115" spans="1:9" s="348" customFormat="1" ht="71.25" x14ac:dyDescent="0.2">
      <c r="A115" s="427">
        <v>2611</v>
      </c>
      <c r="B115" s="385"/>
      <c r="C115" s="428" t="s">
        <v>276</v>
      </c>
      <c r="D115" s="60">
        <f t="shared" si="1"/>
        <v>2000</v>
      </c>
      <c r="E115" s="460"/>
      <c r="F115" s="463"/>
      <c r="G115" s="474"/>
      <c r="H115" s="78">
        <v>2000</v>
      </c>
      <c r="I115" s="351"/>
    </row>
    <row r="116" spans="1:9" s="348" customFormat="1" ht="57" x14ac:dyDescent="0.2">
      <c r="A116" s="427">
        <v>2612</v>
      </c>
      <c r="B116" s="385"/>
      <c r="C116" s="428" t="s">
        <v>277</v>
      </c>
      <c r="D116" s="60">
        <f t="shared" si="1"/>
        <v>0</v>
      </c>
      <c r="E116" s="460"/>
      <c r="F116" s="463"/>
      <c r="G116" s="474"/>
      <c r="H116" s="78"/>
      <c r="I116" s="351"/>
    </row>
    <row r="117" spans="1:9" s="348" customFormat="1" ht="57" x14ac:dyDescent="0.2">
      <c r="A117" s="427">
        <v>2613</v>
      </c>
      <c r="B117" s="385"/>
      <c r="C117" s="428" t="s">
        <v>278</v>
      </c>
      <c r="D117" s="60">
        <f t="shared" si="1"/>
        <v>0</v>
      </c>
      <c r="E117" s="460"/>
      <c r="F117" s="463"/>
      <c r="G117" s="474"/>
      <c r="H117" s="78"/>
      <c r="I117" s="351"/>
    </row>
    <row r="118" spans="1:9" s="348" customFormat="1" ht="42.75" x14ac:dyDescent="0.2">
      <c r="A118" s="427">
        <v>2614</v>
      </c>
      <c r="B118" s="385"/>
      <c r="C118" s="428" t="s">
        <v>279</v>
      </c>
      <c r="D118" s="60">
        <f t="shared" si="1"/>
        <v>0</v>
      </c>
      <c r="E118" s="460"/>
      <c r="F118" s="463"/>
      <c r="G118" s="474"/>
      <c r="H118" s="78"/>
      <c r="I118" s="351"/>
    </row>
    <row r="119" spans="1:9" s="348" customFormat="1" ht="14.25" x14ac:dyDescent="0.2">
      <c r="A119" s="427">
        <v>2711</v>
      </c>
      <c r="B119" s="352"/>
      <c r="C119" s="428" t="s">
        <v>67</v>
      </c>
      <c r="D119" s="60">
        <f t="shared" si="1"/>
        <v>0</v>
      </c>
      <c r="E119" s="460"/>
      <c r="F119" s="463"/>
      <c r="G119" s="474"/>
      <c r="H119" s="78"/>
      <c r="I119" s="351"/>
    </row>
    <row r="120" spans="1:9" s="348" customFormat="1" ht="28.5" x14ac:dyDescent="0.2">
      <c r="A120" s="427">
        <v>2721</v>
      </c>
      <c r="B120" s="352"/>
      <c r="C120" s="428" t="s">
        <v>68</v>
      </c>
      <c r="D120" s="60">
        <f t="shared" si="1"/>
        <v>0</v>
      </c>
      <c r="E120" s="460"/>
      <c r="F120" s="461"/>
      <c r="G120" s="474"/>
      <c r="H120" s="78">
        <f>4000-4000</f>
        <v>0</v>
      </c>
      <c r="I120" s="351"/>
    </row>
    <row r="121" spans="1:9" s="348" customFormat="1" ht="14.25" x14ac:dyDescent="0.2">
      <c r="A121" s="427">
        <v>2731</v>
      </c>
      <c r="B121" s="385"/>
      <c r="C121" s="428" t="s">
        <v>69</v>
      </c>
      <c r="D121" s="60">
        <f t="shared" si="1"/>
        <v>0</v>
      </c>
      <c r="E121" s="460"/>
      <c r="F121" s="461"/>
      <c r="G121" s="448"/>
      <c r="H121" s="386"/>
      <c r="I121" s="351"/>
    </row>
    <row r="122" spans="1:9" s="348" customFormat="1" ht="14.25" x14ac:dyDescent="0.2">
      <c r="A122" s="427">
        <v>2741</v>
      </c>
      <c r="B122" s="385"/>
      <c r="C122" s="428" t="s">
        <v>280</v>
      </c>
      <c r="D122" s="60">
        <f t="shared" si="1"/>
        <v>0</v>
      </c>
      <c r="E122" s="460"/>
      <c r="F122" s="463"/>
      <c r="G122" s="448"/>
      <c r="H122" s="78"/>
      <c r="I122" s="351"/>
    </row>
    <row r="123" spans="1:9" s="348" customFormat="1" ht="28.9" customHeight="1" x14ac:dyDescent="0.2">
      <c r="A123" s="427">
        <v>2751</v>
      </c>
      <c r="B123" s="385"/>
      <c r="C123" s="428" t="s">
        <v>281</v>
      </c>
      <c r="D123" s="60">
        <f t="shared" si="1"/>
        <v>0</v>
      </c>
      <c r="E123" s="460"/>
      <c r="F123" s="461"/>
      <c r="G123" s="448"/>
      <c r="H123" s="386"/>
      <c r="I123" s="351"/>
    </row>
    <row r="124" spans="1:9" s="348" customFormat="1" ht="14.25" x14ac:dyDescent="0.2">
      <c r="A124" s="427">
        <v>2811</v>
      </c>
      <c r="B124" s="385"/>
      <c r="C124" s="428" t="s">
        <v>282</v>
      </c>
      <c r="D124" s="60">
        <f t="shared" si="1"/>
        <v>0</v>
      </c>
      <c r="E124" s="460"/>
      <c r="F124" s="462"/>
      <c r="G124" s="474"/>
      <c r="H124" s="78"/>
      <c r="I124" s="351"/>
    </row>
    <row r="125" spans="1:9" s="348" customFormat="1" ht="24" customHeight="1" x14ac:dyDescent="0.2">
      <c r="A125" s="427">
        <v>2821</v>
      </c>
      <c r="B125" s="385"/>
      <c r="C125" s="428" t="s">
        <v>283</v>
      </c>
      <c r="D125" s="60">
        <f t="shared" si="1"/>
        <v>0</v>
      </c>
      <c r="E125" s="460"/>
      <c r="F125" s="462"/>
      <c r="G125" s="474"/>
      <c r="H125" s="78"/>
      <c r="I125" s="351"/>
    </row>
    <row r="126" spans="1:9" s="348" customFormat="1" ht="28.5" x14ac:dyDescent="0.2">
      <c r="A126" s="427">
        <v>2831</v>
      </c>
      <c r="B126" s="385"/>
      <c r="C126" s="428" t="s">
        <v>284</v>
      </c>
      <c r="D126" s="60">
        <f t="shared" si="1"/>
        <v>0</v>
      </c>
      <c r="E126" s="460"/>
      <c r="F126" s="461"/>
      <c r="G126" s="474"/>
      <c r="H126" s="78"/>
      <c r="I126" s="351"/>
    </row>
    <row r="127" spans="1:9" s="348" customFormat="1" ht="26.45" customHeight="1" x14ac:dyDescent="0.2">
      <c r="A127" s="427">
        <v>2911</v>
      </c>
      <c r="B127" s="385"/>
      <c r="C127" s="428" t="s">
        <v>70</v>
      </c>
      <c r="D127" s="60">
        <f t="shared" si="1"/>
        <v>0</v>
      </c>
      <c r="E127" s="460"/>
      <c r="F127" s="462"/>
      <c r="G127" s="474"/>
      <c r="H127" s="78"/>
      <c r="I127" s="351"/>
    </row>
    <row r="128" spans="1:9" s="348" customFormat="1" ht="28.5" x14ac:dyDescent="0.2">
      <c r="A128" s="427">
        <v>2921</v>
      </c>
      <c r="B128" s="385"/>
      <c r="C128" s="428" t="s">
        <v>71</v>
      </c>
      <c r="D128" s="60">
        <f t="shared" si="1"/>
        <v>0</v>
      </c>
      <c r="E128" s="460"/>
      <c r="F128" s="462"/>
      <c r="G128" s="474"/>
      <c r="H128" s="78"/>
      <c r="I128" s="351"/>
    </row>
    <row r="129" spans="1:10" s="348" customFormat="1" ht="57" x14ac:dyDescent="0.2">
      <c r="A129" s="427">
        <v>2931</v>
      </c>
      <c r="B129" s="385"/>
      <c r="C129" s="428" t="s">
        <v>72</v>
      </c>
      <c r="D129" s="60">
        <f t="shared" si="1"/>
        <v>0</v>
      </c>
      <c r="E129" s="460"/>
      <c r="F129" s="461"/>
      <c r="G129" s="448"/>
      <c r="H129" s="386"/>
      <c r="I129" s="351"/>
    </row>
    <row r="130" spans="1:10" s="348" customFormat="1" ht="42.75" x14ac:dyDescent="0.2">
      <c r="A130" s="427">
        <v>2941</v>
      </c>
      <c r="B130" s="385"/>
      <c r="C130" s="428" t="s">
        <v>285</v>
      </c>
      <c r="D130" s="60">
        <f t="shared" si="1"/>
        <v>0</v>
      </c>
      <c r="E130" s="460"/>
      <c r="F130" s="461"/>
      <c r="G130" s="474"/>
      <c r="H130" s="78"/>
      <c r="I130" s="351"/>
    </row>
    <row r="131" spans="1:10" s="348" customFormat="1" ht="42.75" x14ac:dyDescent="0.2">
      <c r="A131" s="427">
        <v>2951</v>
      </c>
      <c r="B131" s="385"/>
      <c r="C131" s="428" t="s">
        <v>286</v>
      </c>
      <c r="D131" s="60">
        <f t="shared" si="1"/>
        <v>0</v>
      </c>
      <c r="E131" s="460"/>
      <c r="F131" s="462"/>
      <c r="G131" s="474"/>
      <c r="H131" s="78"/>
      <c r="I131" s="351"/>
    </row>
    <row r="132" spans="1:10" s="348" customFormat="1" ht="28.5" x14ac:dyDescent="0.2">
      <c r="A132" s="427">
        <v>2961</v>
      </c>
      <c r="B132" s="385"/>
      <c r="C132" s="428" t="s">
        <v>75</v>
      </c>
      <c r="D132" s="60">
        <f t="shared" si="1"/>
        <v>0</v>
      </c>
      <c r="E132" s="460"/>
      <c r="F132" s="462"/>
      <c r="G132" s="474"/>
      <c r="H132" s="78"/>
      <c r="I132" s="351"/>
    </row>
    <row r="133" spans="1:10" s="348" customFormat="1" ht="28.5" x14ac:dyDescent="0.2">
      <c r="A133" s="427">
        <v>2971</v>
      </c>
      <c r="B133" s="385"/>
      <c r="C133" s="428" t="s">
        <v>287</v>
      </c>
      <c r="D133" s="60">
        <f t="shared" si="1"/>
        <v>0</v>
      </c>
      <c r="E133" s="460"/>
      <c r="F133" s="462"/>
      <c r="G133" s="474"/>
      <c r="H133" s="78"/>
      <c r="I133" s="351"/>
    </row>
    <row r="134" spans="1:10" s="348" customFormat="1" ht="28.5" x14ac:dyDescent="0.2">
      <c r="A134" s="427">
        <v>2981</v>
      </c>
      <c r="B134" s="385"/>
      <c r="C134" s="428" t="s">
        <v>76</v>
      </c>
      <c r="D134" s="60">
        <f t="shared" si="1"/>
        <v>0</v>
      </c>
      <c r="E134" s="460"/>
      <c r="F134" s="462"/>
      <c r="G134" s="474"/>
      <c r="H134" s="78"/>
      <c r="I134" s="351"/>
    </row>
    <row r="135" spans="1:10" s="348" customFormat="1" ht="27.6" customHeight="1" x14ac:dyDescent="0.2">
      <c r="A135" s="427">
        <v>2991</v>
      </c>
      <c r="B135" s="385"/>
      <c r="C135" s="428" t="s">
        <v>77</v>
      </c>
      <c r="D135" s="60">
        <f t="shared" si="1"/>
        <v>0</v>
      </c>
      <c r="E135" s="460"/>
      <c r="F135" s="462"/>
      <c r="G135" s="474"/>
      <c r="H135" s="78"/>
      <c r="I135" s="351"/>
    </row>
    <row r="136" spans="1:10" s="344" customFormat="1" ht="25.5" x14ac:dyDescent="0.2">
      <c r="A136" s="349"/>
      <c r="B136" s="349"/>
      <c r="C136" s="362" t="s">
        <v>17</v>
      </c>
      <c r="D136" s="65">
        <f>SUM(D72:D135)</f>
        <v>376000</v>
      </c>
      <c r="E136" s="65">
        <f>SUM(E72:E135)</f>
        <v>30000</v>
      </c>
      <c r="F136" s="65">
        <f>SUM(F72:F135)</f>
        <v>35000</v>
      </c>
      <c r="G136" s="65">
        <f>SUM(G72:G135)</f>
        <v>50000</v>
      </c>
      <c r="H136" s="65">
        <f>SUM(H72:H135)</f>
        <v>261000</v>
      </c>
      <c r="I136" s="350"/>
      <c r="J136" s="328"/>
    </row>
    <row r="137" spans="1:10" s="348" customFormat="1" ht="14.25" x14ac:dyDescent="0.2">
      <c r="A137" s="427">
        <v>3111</v>
      </c>
      <c r="B137" s="385"/>
      <c r="C137" s="428" t="s">
        <v>288</v>
      </c>
      <c r="D137" s="60">
        <f t="shared" ref="D137:D204" si="2">SUM(E137:H137)</f>
        <v>0</v>
      </c>
      <c r="E137" s="460"/>
      <c r="F137" s="461"/>
      <c r="G137" s="448"/>
      <c r="H137" s="386"/>
      <c r="I137" s="351"/>
    </row>
    <row r="138" spans="1:10" s="348" customFormat="1" ht="14.25" x14ac:dyDescent="0.2">
      <c r="A138" s="427">
        <v>3112</v>
      </c>
      <c r="B138" s="385"/>
      <c r="C138" s="428" t="s">
        <v>289</v>
      </c>
      <c r="D138" s="60">
        <f t="shared" si="2"/>
        <v>0</v>
      </c>
      <c r="E138" s="460"/>
      <c r="F138" s="461"/>
      <c r="G138" s="474"/>
      <c r="H138" s="78"/>
      <c r="I138" s="351"/>
    </row>
    <row r="139" spans="1:10" s="348" customFormat="1" ht="28.5" x14ac:dyDescent="0.2">
      <c r="A139" s="427">
        <v>3113</v>
      </c>
      <c r="B139" s="385"/>
      <c r="C139" s="428" t="s">
        <v>290</v>
      </c>
      <c r="D139" s="60">
        <f t="shared" si="2"/>
        <v>0</v>
      </c>
      <c r="E139" s="464"/>
      <c r="F139" s="462"/>
      <c r="G139" s="474"/>
      <c r="H139" s="78"/>
      <c r="I139" s="351"/>
    </row>
    <row r="140" spans="1:10" s="348" customFormat="1" ht="14.25" x14ac:dyDescent="0.2">
      <c r="A140" s="427">
        <v>3121</v>
      </c>
      <c r="B140" s="385"/>
      <c r="C140" s="428" t="s">
        <v>291</v>
      </c>
      <c r="D140" s="60">
        <f t="shared" si="2"/>
        <v>0</v>
      </c>
      <c r="E140" s="460"/>
      <c r="F140" s="461"/>
      <c r="G140" s="448"/>
      <c r="H140" s="386"/>
      <c r="I140" s="351"/>
    </row>
    <row r="141" spans="1:10" s="348" customFormat="1" ht="14.25" x14ac:dyDescent="0.2">
      <c r="A141" s="427">
        <v>3131</v>
      </c>
      <c r="B141" s="385"/>
      <c r="C141" s="428" t="s">
        <v>292</v>
      </c>
      <c r="D141" s="60">
        <f t="shared" si="2"/>
        <v>0</v>
      </c>
      <c r="E141" s="460"/>
      <c r="F141" s="461"/>
      <c r="G141" s="448"/>
      <c r="H141" s="386"/>
      <c r="I141" s="351"/>
    </row>
    <row r="142" spans="1:10" s="348" customFormat="1" ht="14.25" x14ac:dyDescent="0.2">
      <c r="A142" s="427">
        <v>3141</v>
      </c>
      <c r="B142" s="385"/>
      <c r="C142" s="428" t="s">
        <v>293</v>
      </c>
      <c r="D142" s="60">
        <f t="shared" si="2"/>
        <v>0</v>
      </c>
      <c r="E142" s="460"/>
      <c r="F142" s="461"/>
      <c r="G142" s="448"/>
      <c r="H142" s="386"/>
      <c r="I142" s="351"/>
    </row>
    <row r="143" spans="1:10" s="348" customFormat="1" ht="14.25" x14ac:dyDescent="0.2">
      <c r="A143" s="427">
        <v>3151</v>
      </c>
      <c r="B143" s="385"/>
      <c r="C143" s="428" t="s">
        <v>294</v>
      </c>
      <c r="D143" s="60">
        <f t="shared" si="2"/>
        <v>0</v>
      </c>
      <c r="E143" s="460"/>
      <c r="F143" s="461"/>
      <c r="G143" s="448"/>
      <c r="H143" s="386"/>
      <c r="I143" s="351"/>
    </row>
    <row r="144" spans="1:10" s="348" customFormat="1" ht="28.5" x14ac:dyDescent="0.2">
      <c r="A144" s="427">
        <v>3161</v>
      </c>
      <c r="B144" s="353"/>
      <c r="C144" s="428" t="s">
        <v>295</v>
      </c>
      <c r="D144" s="60">
        <f t="shared" si="2"/>
        <v>0</v>
      </c>
      <c r="E144" s="460"/>
      <c r="F144" s="462"/>
      <c r="G144" s="474"/>
      <c r="H144" s="78"/>
      <c r="I144" s="351"/>
    </row>
    <row r="145" spans="1:9" s="348" customFormat="1" ht="28.5" x14ac:dyDescent="0.2">
      <c r="A145" s="427">
        <v>3171</v>
      </c>
      <c r="B145" s="385"/>
      <c r="C145" s="428" t="s">
        <v>296</v>
      </c>
      <c r="D145" s="60">
        <f t="shared" si="2"/>
        <v>0</v>
      </c>
      <c r="E145" s="460"/>
      <c r="F145" s="462"/>
      <c r="G145" s="474"/>
      <c r="H145" s="386"/>
      <c r="I145" s="351"/>
    </row>
    <row r="146" spans="1:9" s="348" customFormat="1" ht="14.25" x14ac:dyDescent="0.2">
      <c r="A146" s="427">
        <v>3181</v>
      </c>
      <c r="B146" s="385"/>
      <c r="C146" s="428" t="s">
        <v>297</v>
      </c>
      <c r="D146" s="60">
        <f t="shared" si="2"/>
        <v>0</v>
      </c>
      <c r="E146" s="460"/>
      <c r="F146" s="462"/>
      <c r="G146" s="474"/>
      <c r="H146" s="386"/>
      <c r="I146" s="351"/>
    </row>
    <row r="147" spans="1:9" s="348" customFormat="1" ht="14.25" x14ac:dyDescent="0.2">
      <c r="A147" s="427">
        <v>3182</v>
      </c>
      <c r="B147" s="385"/>
      <c r="C147" s="428" t="s">
        <v>298</v>
      </c>
      <c r="D147" s="60">
        <f t="shared" si="2"/>
        <v>0</v>
      </c>
      <c r="E147" s="460"/>
      <c r="F147" s="462"/>
      <c r="G147" s="474"/>
      <c r="H147" s="386"/>
      <c r="I147" s="351"/>
    </row>
    <row r="148" spans="1:9" s="348" customFormat="1" ht="28.5" x14ac:dyDescent="0.2">
      <c r="A148" s="427">
        <v>3191</v>
      </c>
      <c r="B148" s="385"/>
      <c r="C148" s="428" t="s">
        <v>299</v>
      </c>
      <c r="D148" s="60">
        <f t="shared" si="2"/>
        <v>0</v>
      </c>
      <c r="E148" s="460"/>
      <c r="F148" s="462"/>
      <c r="G148" s="474"/>
      <c r="H148" s="386"/>
      <c r="I148" s="351"/>
    </row>
    <row r="149" spans="1:9" s="348" customFormat="1" ht="14.25" x14ac:dyDescent="0.2">
      <c r="A149" s="427">
        <v>3192</v>
      </c>
      <c r="B149" s="385"/>
      <c r="C149" s="428" t="s">
        <v>300</v>
      </c>
      <c r="D149" s="60">
        <f t="shared" si="2"/>
        <v>0</v>
      </c>
      <c r="E149" s="460"/>
      <c r="F149" s="462"/>
      <c r="G149" s="474"/>
      <c r="H149" s="386"/>
      <c r="I149" s="351"/>
    </row>
    <row r="150" spans="1:9" s="348" customFormat="1" ht="14.25" x14ac:dyDescent="0.2">
      <c r="A150" s="427">
        <v>3211</v>
      </c>
      <c r="B150" s="385"/>
      <c r="C150" s="428" t="s">
        <v>301</v>
      </c>
      <c r="D150" s="60">
        <f t="shared" si="2"/>
        <v>0</v>
      </c>
      <c r="E150" s="460"/>
      <c r="F150" s="462"/>
      <c r="G150" s="474"/>
      <c r="H150" s="386"/>
      <c r="I150" s="351"/>
    </row>
    <row r="151" spans="1:9" s="348" customFormat="1" ht="14.25" x14ac:dyDescent="0.2">
      <c r="A151" s="427">
        <v>3221</v>
      </c>
      <c r="B151" s="385"/>
      <c r="C151" s="428" t="s">
        <v>302</v>
      </c>
      <c r="D151" s="60">
        <f t="shared" si="2"/>
        <v>0</v>
      </c>
      <c r="E151" s="460"/>
      <c r="F151" s="462"/>
      <c r="G151" s="474"/>
      <c r="H151" s="386"/>
      <c r="I151" s="351"/>
    </row>
    <row r="152" spans="1:9" s="348" customFormat="1" ht="14.25" x14ac:dyDescent="0.2">
      <c r="A152" s="427">
        <v>3231</v>
      </c>
      <c r="B152" s="385"/>
      <c r="C152" s="428" t="s">
        <v>303</v>
      </c>
      <c r="D152" s="60">
        <f t="shared" si="2"/>
        <v>0</v>
      </c>
      <c r="E152" s="460"/>
      <c r="F152" s="462"/>
      <c r="G152" s="474"/>
      <c r="H152" s="386"/>
      <c r="I152" s="351"/>
    </row>
    <row r="153" spans="1:9" s="348" customFormat="1" ht="28.5" x14ac:dyDescent="0.2">
      <c r="A153" s="427">
        <v>3232</v>
      </c>
      <c r="B153" s="385"/>
      <c r="C153" s="428" t="s">
        <v>304</v>
      </c>
      <c r="D153" s="60">
        <f t="shared" si="2"/>
        <v>0</v>
      </c>
      <c r="E153" s="460"/>
      <c r="F153" s="462"/>
      <c r="G153" s="474"/>
      <c r="H153" s="386"/>
      <c r="I153" s="351"/>
    </row>
    <row r="154" spans="1:9" s="348" customFormat="1" ht="28.5" x14ac:dyDescent="0.2">
      <c r="A154" s="427">
        <v>3241</v>
      </c>
      <c r="B154" s="385"/>
      <c r="C154" s="428" t="s">
        <v>305</v>
      </c>
      <c r="D154" s="60">
        <f t="shared" si="2"/>
        <v>0</v>
      </c>
      <c r="E154" s="460"/>
      <c r="F154" s="462"/>
      <c r="G154" s="474"/>
      <c r="H154" s="386"/>
      <c r="I154" s="351"/>
    </row>
    <row r="155" spans="1:9" s="348" customFormat="1" ht="71.25" x14ac:dyDescent="0.2">
      <c r="A155" s="427">
        <v>3251</v>
      </c>
      <c r="B155" s="385"/>
      <c r="C155" s="428" t="s">
        <v>306</v>
      </c>
      <c r="D155" s="60">
        <f t="shared" si="2"/>
        <v>0</v>
      </c>
      <c r="E155" s="460"/>
      <c r="F155" s="462"/>
      <c r="G155" s="474"/>
      <c r="H155" s="386"/>
      <c r="I155" s="351"/>
    </row>
    <row r="156" spans="1:9" s="348" customFormat="1" ht="57" x14ac:dyDescent="0.2">
      <c r="A156" s="427">
        <v>3252</v>
      </c>
      <c r="B156" s="385"/>
      <c r="C156" s="428" t="s">
        <v>307</v>
      </c>
      <c r="D156" s="60">
        <f t="shared" si="2"/>
        <v>0</v>
      </c>
      <c r="E156" s="460"/>
      <c r="F156" s="462"/>
      <c r="G156" s="474"/>
      <c r="H156" s="386"/>
      <c r="I156" s="351"/>
    </row>
    <row r="157" spans="1:9" s="348" customFormat="1" ht="57" x14ac:dyDescent="0.2">
      <c r="A157" s="427">
        <v>3253</v>
      </c>
      <c r="B157" s="385"/>
      <c r="C157" s="428" t="s">
        <v>308</v>
      </c>
      <c r="D157" s="60">
        <f t="shared" si="2"/>
        <v>0</v>
      </c>
      <c r="E157" s="460"/>
      <c r="F157" s="462"/>
      <c r="G157" s="474"/>
      <c r="H157" s="386"/>
      <c r="I157" s="351"/>
    </row>
    <row r="158" spans="1:9" s="348" customFormat="1" ht="57" x14ac:dyDescent="0.2">
      <c r="A158" s="427">
        <v>3254</v>
      </c>
      <c r="B158" s="385"/>
      <c r="C158" s="428" t="s">
        <v>309</v>
      </c>
      <c r="D158" s="60">
        <f t="shared" si="2"/>
        <v>0</v>
      </c>
      <c r="E158" s="460"/>
      <c r="F158" s="462"/>
      <c r="G158" s="474"/>
      <c r="H158" s="386"/>
      <c r="I158" s="351"/>
    </row>
    <row r="159" spans="1:9" s="348" customFormat="1" ht="28.5" x14ac:dyDescent="0.2">
      <c r="A159" s="427">
        <v>3261</v>
      </c>
      <c r="B159" s="385"/>
      <c r="C159" s="428" t="s">
        <v>310</v>
      </c>
      <c r="D159" s="60">
        <f t="shared" si="2"/>
        <v>35000</v>
      </c>
      <c r="E159" s="460"/>
      <c r="F159" s="462">
        <v>20000</v>
      </c>
      <c r="G159" s="474">
        <v>15000</v>
      </c>
      <c r="H159" s="386"/>
      <c r="I159" s="351"/>
    </row>
    <row r="160" spans="1:9" s="348" customFormat="1" ht="14.25" x14ac:dyDescent="0.2">
      <c r="A160" s="427">
        <v>3271</v>
      </c>
      <c r="B160" s="385"/>
      <c r="C160" s="428" t="s">
        <v>311</v>
      </c>
      <c r="D160" s="60">
        <f t="shared" si="2"/>
        <v>0</v>
      </c>
      <c r="E160" s="460"/>
      <c r="F160" s="462"/>
      <c r="G160" s="474"/>
      <c r="H160" s="386"/>
      <c r="I160" s="351"/>
    </row>
    <row r="161" spans="1:9" s="348" customFormat="1" ht="14.25" x14ac:dyDescent="0.2">
      <c r="A161" s="427">
        <v>3291</v>
      </c>
      <c r="B161" s="385"/>
      <c r="C161" s="428" t="s">
        <v>312</v>
      </c>
      <c r="D161" s="60">
        <f t="shared" si="2"/>
        <v>0</v>
      </c>
      <c r="E161" s="460"/>
      <c r="F161" s="462"/>
      <c r="G161" s="474"/>
      <c r="H161" s="386"/>
      <c r="I161" s="351"/>
    </row>
    <row r="162" spans="1:9" s="348" customFormat="1" ht="28.5" x14ac:dyDescent="0.2">
      <c r="A162" s="427">
        <v>3292</v>
      </c>
      <c r="B162" s="385"/>
      <c r="C162" s="428" t="s">
        <v>313</v>
      </c>
      <c r="D162" s="60">
        <f t="shared" si="2"/>
        <v>0</v>
      </c>
      <c r="E162" s="460"/>
      <c r="F162" s="462"/>
      <c r="G162" s="474"/>
      <c r="H162" s="386"/>
      <c r="I162" s="351"/>
    </row>
    <row r="163" spans="1:9" s="348" customFormat="1" ht="14.25" x14ac:dyDescent="0.2">
      <c r="A163" s="427">
        <v>3293</v>
      </c>
      <c r="B163" s="385"/>
      <c r="C163" s="428" t="s">
        <v>314</v>
      </c>
      <c r="D163" s="60">
        <f t="shared" si="2"/>
        <v>0</v>
      </c>
      <c r="E163" s="460"/>
      <c r="F163" s="462"/>
      <c r="G163" s="474"/>
      <c r="H163" s="386"/>
      <c r="I163" s="351"/>
    </row>
    <row r="164" spans="1:9" s="348" customFormat="1" ht="28.5" x14ac:dyDescent="0.2">
      <c r="A164" s="427">
        <v>3311</v>
      </c>
      <c r="B164" s="385"/>
      <c r="C164" s="428" t="s">
        <v>88</v>
      </c>
      <c r="D164" s="60">
        <f t="shared" si="2"/>
        <v>0</v>
      </c>
      <c r="E164" s="460"/>
      <c r="F164" s="462"/>
      <c r="G164" s="474"/>
      <c r="H164" s="386"/>
      <c r="I164" s="351"/>
    </row>
    <row r="165" spans="1:9" s="348" customFormat="1" ht="28.5" x14ac:dyDescent="0.2">
      <c r="A165" s="427">
        <v>3321</v>
      </c>
      <c r="B165" s="385"/>
      <c r="C165" s="428" t="s">
        <v>315</v>
      </c>
      <c r="D165" s="60">
        <f t="shared" si="2"/>
        <v>0</v>
      </c>
      <c r="E165" s="460"/>
      <c r="F165" s="462"/>
      <c r="G165" s="474"/>
      <c r="H165" s="386"/>
      <c r="I165" s="351"/>
    </row>
    <row r="166" spans="1:9" s="348" customFormat="1" ht="28.5" x14ac:dyDescent="0.2">
      <c r="A166" s="427">
        <v>3331</v>
      </c>
      <c r="B166" s="385"/>
      <c r="C166" s="428" t="s">
        <v>316</v>
      </c>
      <c r="D166" s="60">
        <f t="shared" si="2"/>
        <v>0</v>
      </c>
      <c r="E166" s="460"/>
      <c r="F166" s="462"/>
      <c r="G166" s="474"/>
      <c r="H166" s="386"/>
      <c r="I166" s="351"/>
    </row>
    <row r="167" spans="1:9" s="348" customFormat="1" ht="14.25" x14ac:dyDescent="0.2">
      <c r="A167" s="427">
        <v>3341</v>
      </c>
      <c r="B167" s="385"/>
      <c r="C167" s="428" t="s">
        <v>90</v>
      </c>
      <c r="D167" s="60">
        <f t="shared" si="2"/>
        <v>0</v>
      </c>
      <c r="E167" s="460"/>
      <c r="F167" s="462"/>
      <c r="G167" s="474"/>
      <c r="H167" s="386"/>
      <c r="I167" s="351"/>
    </row>
    <row r="168" spans="1:9" s="348" customFormat="1" ht="14.25" x14ac:dyDescent="0.2">
      <c r="A168" s="427">
        <v>3342</v>
      </c>
      <c r="B168" s="385"/>
      <c r="C168" s="428" t="s">
        <v>91</v>
      </c>
      <c r="D168" s="60">
        <f t="shared" si="2"/>
        <v>0</v>
      </c>
      <c r="E168" s="460"/>
      <c r="F168" s="462"/>
      <c r="G168" s="474"/>
      <c r="H168" s="386"/>
      <c r="I168" s="351"/>
    </row>
    <row r="169" spans="1:9" s="348" customFormat="1" ht="28.5" x14ac:dyDescent="0.2">
      <c r="A169" s="427">
        <v>3351</v>
      </c>
      <c r="B169" s="385"/>
      <c r="C169" s="428" t="s">
        <v>317</v>
      </c>
      <c r="D169" s="60">
        <f t="shared" si="2"/>
        <v>0</v>
      </c>
      <c r="E169" s="460"/>
      <c r="F169" s="462"/>
      <c r="G169" s="474"/>
      <c r="H169" s="386"/>
      <c r="I169" s="351"/>
    </row>
    <row r="170" spans="1:9" s="348" customFormat="1" ht="14.25" x14ac:dyDescent="0.2">
      <c r="A170" s="427">
        <v>3361</v>
      </c>
      <c r="B170" s="385"/>
      <c r="C170" s="428" t="s">
        <v>318</v>
      </c>
      <c r="D170" s="60">
        <f t="shared" si="2"/>
        <v>0</v>
      </c>
      <c r="E170" s="460"/>
      <c r="F170" s="462"/>
      <c r="G170" s="474"/>
      <c r="H170" s="386"/>
      <c r="I170" s="351"/>
    </row>
    <row r="171" spans="1:9" s="348" customFormat="1" ht="28.5" x14ac:dyDescent="0.2">
      <c r="A171" s="427">
        <v>3362</v>
      </c>
      <c r="B171" s="385"/>
      <c r="C171" s="428" t="s">
        <v>319</v>
      </c>
      <c r="D171" s="60">
        <f t="shared" si="2"/>
        <v>0</v>
      </c>
      <c r="E171" s="460"/>
      <c r="F171" s="462"/>
      <c r="G171" s="474"/>
      <c r="H171" s="386"/>
      <c r="I171" s="351"/>
    </row>
    <row r="172" spans="1:9" s="348" customFormat="1" ht="28.5" x14ac:dyDescent="0.2">
      <c r="A172" s="427">
        <v>3363</v>
      </c>
      <c r="B172" s="385"/>
      <c r="C172" s="428" t="s">
        <v>320</v>
      </c>
      <c r="D172" s="60">
        <f t="shared" si="2"/>
        <v>0</v>
      </c>
      <c r="E172" s="460"/>
      <c r="F172" s="462"/>
      <c r="G172" s="474"/>
      <c r="H172" s="386"/>
      <c r="I172" s="351"/>
    </row>
    <row r="173" spans="1:9" s="348" customFormat="1" ht="42.75" x14ac:dyDescent="0.2">
      <c r="A173" s="427">
        <v>3364</v>
      </c>
      <c r="B173" s="385"/>
      <c r="C173" s="428" t="s">
        <v>321</v>
      </c>
      <c r="D173" s="60">
        <f t="shared" si="2"/>
        <v>0</v>
      </c>
      <c r="E173" s="460"/>
      <c r="F173" s="462"/>
      <c r="G173" s="474"/>
      <c r="H173" s="386"/>
      <c r="I173" s="351"/>
    </row>
    <row r="174" spans="1:9" s="348" customFormat="1" ht="57" x14ac:dyDescent="0.2">
      <c r="A174" s="427">
        <v>3365</v>
      </c>
      <c r="B174" s="385"/>
      <c r="C174" s="428" t="s">
        <v>322</v>
      </c>
      <c r="D174" s="60">
        <f t="shared" si="2"/>
        <v>0</v>
      </c>
      <c r="E174" s="460"/>
      <c r="F174" s="462"/>
      <c r="G174" s="474"/>
      <c r="H174" s="386"/>
      <c r="I174" s="351"/>
    </row>
    <row r="175" spans="1:9" s="348" customFormat="1" ht="14.25" x14ac:dyDescent="0.2">
      <c r="A175" s="427">
        <v>3371</v>
      </c>
      <c r="B175" s="385"/>
      <c r="C175" s="428" t="s">
        <v>323</v>
      </c>
      <c r="D175" s="60">
        <f t="shared" si="2"/>
        <v>0</v>
      </c>
      <c r="E175" s="460"/>
      <c r="F175" s="462"/>
      <c r="G175" s="474"/>
      <c r="H175" s="386"/>
      <c r="I175" s="351"/>
    </row>
    <row r="176" spans="1:9" s="348" customFormat="1" ht="14.25" x14ac:dyDescent="0.2">
      <c r="A176" s="427">
        <v>3381</v>
      </c>
      <c r="B176" s="385"/>
      <c r="C176" s="428" t="s">
        <v>94</v>
      </c>
      <c r="D176" s="60">
        <f t="shared" si="2"/>
        <v>0</v>
      </c>
      <c r="E176" s="460"/>
      <c r="F176" s="462"/>
      <c r="G176" s="474"/>
      <c r="H176" s="386"/>
      <c r="I176" s="351"/>
    </row>
    <row r="177" spans="1:9" s="348" customFormat="1" ht="28.5" x14ac:dyDescent="0.2">
      <c r="A177" s="427">
        <v>3391</v>
      </c>
      <c r="B177" s="385"/>
      <c r="C177" s="428" t="s">
        <v>95</v>
      </c>
      <c r="D177" s="60">
        <f t="shared" si="2"/>
        <v>0</v>
      </c>
      <c r="E177" s="460"/>
      <c r="F177" s="462"/>
      <c r="G177" s="474"/>
      <c r="H177" s="386"/>
      <c r="I177" s="351"/>
    </row>
    <row r="178" spans="1:9" s="348" customFormat="1" ht="14.25" x14ac:dyDescent="0.2">
      <c r="A178" s="427">
        <v>3411</v>
      </c>
      <c r="B178" s="385"/>
      <c r="C178" s="428" t="s">
        <v>324</v>
      </c>
      <c r="D178" s="60">
        <f t="shared" si="2"/>
        <v>0</v>
      </c>
      <c r="E178" s="460"/>
      <c r="F178" s="461"/>
      <c r="G178" s="448"/>
      <c r="H178" s="386"/>
      <c r="I178" s="351"/>
    </row>
    <row r="179" spans="1:9" s="348" customFormat="1" ht="28.5" x14ac:dyDescent="0.2">
      <c r="A179" s="427">
        <v>3421</v>
      </c>
      <c r="B179" s="385"/>
      <c r="C179" s="428" t="s">
        <v>325</v>
      </c>
      <c r="D179" s="60">
        <f t="shared" si="2"/>
        <v>0</v>
      </c>
      <c r="E179" s="460"/>
      <c r="F179" s="461"/>
      <c r="G179" s="448"/>
      <c r="H179" s="386"/>
      <c r="I179" s="351"/>
    </row>
    <row r="180" spans="1:9" s="348" customFormat="1" ht="28.5" x14ac:dyDescent="0.2">
      <c r="A180" s="427">
        <v>3431</v>
      </c>
      <c r="B180" s="385"/>
      <c r="C180" s="428" t="s">
        <v>326</v>
      </c>
      <c r="D180" s="60">
        <f t="shared" si="2"/>
        <v>0</v>
      </c>
      <c r="E180" s="460"/>
      <c r="F180" s="462"/>
      <c r="G180" s="474"/>
      <c r="H180" s="78"/>
      <c r="I180" s="351"/>
    </row>
    <row r="181" spans="1:9" s="348" customFormat="1" ht="28.5" x14ac:dyDescent="0.2">
      <c r="A181" s="427">
        <v>3441</v>
      </c>
      <c r="B181" s="385"/>
      <c r="C181" s="428" t="s">
        <v>327</v>
      </c>
      <c r="D181" s="60">
        <f t="shared" si="2"/>
        <v>0</v>
      </c>
      <c r="E181" s="460"/>
      <c r="F181" s="462"/>
      <c r="G181" s="474"/>
      <c r="H181" s="78"/>
      <c r="I181" s="351"/>
    </row>
    <row r="182" spans="1:9" s="348" customFormat="1" ht="23.45" customHeight="1" x14ac:dyDescent="0.2">
      <c r="A182" s="427">
        <v>3451</v>
      </c>
      <c r="B182" s="385"/>
      <c r="C182" s="428" t="s">
        <v>97</v>
      </c>
      <c r="D182" s="60">
        <f t="shared" si="2"/>
        <v>0</v>
      </c>
      <c r="E182" s="460"/>
      <c r="F182" s="462"/>
      <c r="G182" s="474"/>
      <c r="H182" s="78"/>
      <c r="I182" s="351"/>
    </row>
    <row r="183" spans="1:9" s="348" customFormat="1" ht="14.25" x14ac:dyDescent="0.2">
      <c r="A183" s="427">
        <v>3461</v>
      </c>
      <c r="B183" s="385"/>
      <c r="C183" s="428" t="s">
        <v>328</v>
      </c>
      <c r="D183" s="60">
        <f t="shared" si="2"/>
        <v>0</v>
      </c>
      <c r="E183" s="460"/>
      <c r="F183" s="465"/>
      <c r="G183" s="474"/>
      <c r="H183" s="78"/>
      <c r="I183" s="351"/>
    </row>
    <row r="184" spans="1:9" s="348" customFormat="1" ht="14.25" x14ac:dyDescent="0.2">
      <c r="A184" s="427">
        <v>3471</v>
      </c>
      <c r="B184" s="385"/>
      <c r="C184" s="428" t="s">
        <v>329</v>
      </c>
      <c r="D184" s="60">
        <f t="shared" si="2"/>
        <v>0</v>
      </c>
      <c r="E184" s="460"/>
      <c r="F184" s="462"/>
      <c r="G184" s="474"/>
      <c r="H184" s="78"/>
      <c r="I184" s="351"/>
    </row>
    <row r="185" spans="1:9" s="348" customFormat="1" ht="14.25" x14ac:dyDescent="0.2">
      <c r="A185" s="427">
        <v>3481</v>
      </c>
      <c r="B185" s="385"/>
      <c r="C185" s="428" t="s">
        <v>330</v>
      </c>
      <c r="D185" s="60">
        <f t="shared" si="2"/>
        <v>0</v>
      </c>
      <c r="E185" s="460"/>
      <c r="F185" s="461"/>
      <c r="G185" s="448"/>
      <c r="H185" s="386"/>
      <c r="I185" s="351"/>
    </row>
    <row r="186" spans="1:9" s="348" customFormat="1" ht="28.5" x14ac:dyDescent="0.2">
      <c r="A186" s="427">
        <v>3491</v>
      </c>
      <c r="B186" s="385"/>
      <c r="C186" s="428" t="s">
        <v>331</v>
      </c>
      <c r="D186" s="60">
        <f t="shared" si="2"/>
        <v>0</v>
      </c>
      <c r="E186" s="460"/>
      <c r="F186" s="461"/>
      <c r="G186" s="448"/>
      <c r="H186" s="386"/>
      <c r="I186" s="351"/>
    </row>
    <row r="187" spans="1:9" s="348" customFormat="1" ht="42.75" x14ac:dyDescent="0.2">
      <c r="A187" s="427">
        <v>3511</v>
      </c>
      <c r="B187" s="385"/>
      <c r="C187" s="428" t="s">
        <v>332</v>
      </c>
      <c r="D187" s="60">
        <f t="shared" si="2"/>
        <v>0</v>
      </c>
      <c r="E187" s="460"/>
      <c r="F187" s="462"/>
      <c r="G187" s="474"/>
      <c r="H187" s="78"/>
      <c r="I187" s="351"/>
    </row>
    <row r="188" spans="1:9" s="348" customFormat="1" ht="42.75" x14ac:dyDescent="0.2">
      <c r="A188" s="427">
        <v>3512</v>
      </c>
      <c r="B188" s="385"/>
      <c r="C188" s="428" t="s">
        <v>333</v>
      </c>
      <c r="D188" s="60">
        <f t="shared" si="2"/>
        <v>0</v>
      </c>
      <c r="E188" s="460"/>
      <c r="F188" s="462"/>
      <c r="G188" s="474"/>
      <c r="H188" s="78"/>
      <c r="I188" s="351"/>
    </row>
    <row r="189" spans="1:9" s="348" customFormat="1" ht="42.75" x14ac:dyDescent="0.2">
      <c r="A189" s="427">
        <v>3521</v>
      </c>
      <c r="B189" s="385"/>
      <c r="C189" s="428" t="s">
        <v>334</v>
      </c>
      <c r="D189" s="60">
        <f t="shared" si="2"/>
        <v>0</v>
      </c>
      <c r="E189" s="460"/>
      <c r="F189" s="462"/>
      <c r="G189" s="474"/>
      <c r="H189" s="78"/>
      <c r="I189" s="351"/>
    </row>
    <row r="190" spans="1:9" s="384" customFormat="1" ht="36.6" customHeight="1" x14ac:dyDescent="0.2">
      <c r="A190" s="427">
        <v>3531</v>
      </c>
      <c r="B190" s="385"/>
      <c r="C190" s="428" t="s">
        <v>335</v>
      </c>
      <c r="D190" s="60">
        <f t="shared" si="2"/>
        <v>0</v>
      </c>
      <c r="E190" s="460"/>
      <c r="F190" s="461"/>
      <c r="G190" s="448"/>
      <c r="H190" s="386"/>
      <c r="I190" s="390"/>
    </row>
    <row r="191" spans="1:9" s="348" customFormat="1" ht="33" customHeight="1" x14ac:dyDescent="0.2">
      <c r="A191" s="427">
        <v>3541</v>
      </c>
      <c r="B191" s="385"/>
      <c r="C191" s="428" t="s">
        <v>336</v>
      </c>
      <c r="D191" s="60">
        <f t="shared" si="2"/>
        <v>48000</v>
      </c>
      <c r="E191" s="460"/>
      <c r="F191" s="461"/>
      <c r="G191" s="475"/>
      <c r="H191" s="78">
        <v>48000</v>
      </c>
      <c r="I191" s="351"/>
    </row>
    <row r="192" spans="1:9" s="348" customFormat="1" ht="42.75" x14ac:dyDescent="0.2">
      <c r="A192" s="427">
        <v>3551</v>
      </c>
      <c r="B192" s="385"/>
      <c r="C192" s="428" t="s">
        <v>337</v>
      </c>
      <c r="D192" s="60">
        <f t="shared" si="2"/>
        <v>0</v>
      </c>
      <c r="E192" s="460"/>
      <c r="F192" s="462"/>
      <c r="G192" s="476"/>
      <c r="H192" s="386"/>
      <c r="I192" s="351"/>
    </row>
    <row r="193" spans="1:9" s="348" customFormat="1" ht="28.5" x14ac:dyDescent="0.2">
      <c r="A193" s="427">
        <v>3561</v>
      </c>
      <c r="B193" s="385"/>
      <c r="C193" s="428" t="s">
        <v>338</v>
      </c>
      <c r="D193" s="60">
        <f t="shared" si="2"/>
        <v>0</v>
      </c>
      <c r="E193" s="460"/>
      <c r="F193" s="465"/>
      <c r="G193" s="476"/>
      <c r="H193" s="78"/>
      <c r="I193" s="351"/>
    </row>
    <row r="194" spans="1:9" s="348" customFormat="1" ht="42.75" x14ac:dyDescent="0.2">
      <c r="A194" s="427">
        <v>3571</v>
      </c>
      <c r="B194" s="385"/>
      <c r="C194" s="428" t="s">
        <v>339</v>
      </c>
      <c r="D194" s="60">
        <f t="shared" si="2"/>
        <v>0</v>
      </c>
      <c r="E194" s="460"/>
      <c r="F194" s="465"/>
      <c r="G194" s="476"/>
      <c r="H194" s="78"/>
      <c r="I194" s="351"/>
    </row>
    <row r="195" spans="1:9" s="348" customFormat="1" ht="42.75" x14ac:dyDescent="0.2">
      <c r="A195" s="427">
        <v>3572</v>
      </c>
      <c r="B195" s="385"/>
      <c r="C195" s="428" t="s">
        <v>340</v>
      </c>
      <c r="D195" s="60">
        <f t="shared" si="2"/>
        <v>0</v>
      </c>
      <c r="E195" s="460"/>
      <c r="F195" s="462"/>
      <c r="G195" s="474"/>
      <c r="H195" s="78"/>
      <c r="I195" s="351"/>
    </row>
    <row r="196" spans="1:9" s="348" customFormat="1" ht="28.5" x14ac:dyDescent="0.2">
      <c r="A196" s="427">
        <v>3573</v>
      </c>
      <c r="B196" s="385"/>
      <c r="C196" s="428" t="s">
        <v>341</v>
      </c>
      <c r="D196" s="60">
        <f t="shared" si="2"/>
        <v>0</v>
      </c>
      <c r="E196" s="460"/>
      <c r="F196" s="462"/>
      <c r="G196" s="474"/>
      <c r="H196" s="78"/>
      <c r="I196" s="351"/>
    </row>
    <row r="197" spans="1:9" s="348" customFormat="1" ht="40.5" customHeight="1" x14ac:dyDescent="0.2">
      <c r="A197" s="427">
        <v>3581</v>
      </c>
      <c r="B197" s="385"/>
      <c r="C197" s="428" t="s">
        <v>105</v>
      </c>
      <c r="D197" s="60">
        <f t="shared" si="2"/>
        <v>0</v>
      </c>
      <c r="E197" s="460"/>
      <c r="F197" s="461"/>
      <c r="G197" s="448"/>
      <c r="H197" s="78"/>
      <c r="I197" s="351"/>
    </row>
    <row r="198" spans="1:9" s="348" customFormat="1" ht="18.75" customHeight="1" x14ac:dyDescent="0.2">
      <c r="A198" s="427">
        <v>3591</v>
      </c>
      <c r="B198" s="385"/>
      <c r="C198" s="428" t="s">
        <v>342</v>
      </c>
      <c r="D198" s="60">
        <f t="shared" si="2"/>
        <v>0</v>
      </c>
      <c r="E198" s="460"/>
      <c r="F198" s="462"/>
      <c r="G198" s="474"/>
      <c r="H198" s="386"/>
      <c r="I198" s="351"/>
    </row>
    <row r="199" spans="1:9" s="384" customFormat="1" ht="17.25" customHeight="1" x14ac:dyDescent="0.2">
      <c r="A199" s="427">
        <v>3611</v>
      </c>
      <c r="B199" s="385"/>
      <c r="C199" s="428" t="s">
        <v>343</v>
      </c>
      <c r="D199" s="60">
        <f t="shared" si="2"/>
        <v>0</v>
      </c>
      <c r="E199" s="460"/>
      <c r="F199" s="461"/>
      <c r="G199" s="448"/>
      <c r="H199" s="386"/>
      <c r="I199" s="390"/>
    </row>
    <row r="200" spans="1:9" s="384" customFormat="1" ht="57" x14ac:dyDescent="0.2">
      <c r="A200" s="427">
        <v>3621</v>
      </c>
      <c r="B200" s="385"/>
      <c r="C200" s="428" t="s">
        <v>107</v>
      </c>
      <c r="D200" s="60">
        <f t="shared" si="2"/>
        <v>0</v>
      </c>
      <c r="E200" s="460"/>
      <c r="F200" s="461"/>
      <c r="G200" s="448"/>
      <c r="H200" s="386"/>
      <c r="I200" s="390"/>
    </row>
    <row r="201" spans="1:9" s="384" customFormat="1" ht="42.75" x14ac:dyDescent="0.2">
      <c r="A201" s="427">
        <v>3631</v>
      </c>
      <c r="B201" s="385"/>
      <c r="C201" s="428" t="s">
        <v>344</v>
      </c>
      <c r="D201" s="60">
        <f t="shared" si="2"/>
        <v>0</v>
      </c>
      <c r="E201" s="460"/>
      <c r="F201" s="461"/>
      <c r="G201" s="448"/>
      <c r="H201" s="386"/>
      <c r="I201" s="390"/>
    </row>
    <row r="202" spans="1:9" s="384" customFormat="1" ht="14.25" x14ac:dyDescent="0.2">
      <c r="A202" s="427">
        <v>3641</v>
      </c>
      <c r="B202" s="385"/>
      <c r="C202" s="428" t="s">
        <v>345</v>
      </c>
      <c r="D202" s="60">
        <f t="shared" si="2"/>
        <v>0</v>
      </c>
      <c r="E202" s="460"/>
      <c r="F202" s="461"/>
      <c r="G202" s="448"/>
      <c r="H202" s="386"/>
      <c r="I202" s="390"/>
    </row>
    <row r="203" spans="1:9" s="384" customFormat="1" ht="28.5" x14ac:dyDescent="0.2">
      <c r="A203" s="427">
        <v>3651</v>
      </c>
      <c r="B203" s="385"/>
      <c r="C203" s="428" t="s">
        <v>346</v>
      </c>
      <c r="D203" s="60">
        <f t="shared" si="2"/>
        <v>0</v>
      </c>
      <c r="E203" s="460"/>
      <c r="F203" s="461"/>
      <c r="G203" s="448"/>
      <c r="H203" s="386"/>
      <c r="I203" s="390"/>
    </row>
    <row r="204" spans="1:9" s="384" customFormat="1" ht="42.75" x14ac:dyDescent="0.2">
      <c r="A204" s="427">
        <v>3661</v>
      </c>
      <c r="B204" s="385"/>
      <c r="C204" s="428" t="s">
        <v>347</v>
      </c>
      <c r="D204" s="60">
        <f t="shared" si="2"/>
        <v>0</v>
      </c>
      <c r="E204" s="460"/>
      <c r="F204" s="461"/>
      <c r="G204" s="448"/>
      <c r="H204" s="386"/>
      <c r="I204" s="390"/>
    </row>
    <row r="205" spans="1:9" s="384" customFormat="1" ht="14.25" x14ac:dyDescent="0.2">
      <c r="A205" s="427">
        <v>3691</v>
      </c>
      <c r="B205" s="385"/>
      <c r="C205" s="428" t="s">
        <v>348</v>
      </c>
      <c r="D205" s="60">
        <f t="shared" ref="D205:D241" si="3">SUM(E205:H205)</f>
        <v>0</v>
      </c>
      <c r="E205" s="460"/>
      <c r="F205" s="461"/>
      <c r="G205" s="448"/>
      <c r="H205" s="386"/>
      <c r="I205" s="390"/>
    </row>
    <row r="206" spans="1:9" s="384" customFormat="1" ht="14.25" x14ac:dyDescent="0.2">
      <c r="A206" s="427">
        <v>3711</v>
      </c>
      <c r="B206" s="385"/>
      <c r="C206" s="428" t="s">
        <v>349</v>
      </c>
      <c r="D206" s="60">
        <f t="shared" si="3"/>
        <v>0</v>
      </c>
      <c r="E206" s="460"/>
      <c r="F206" s="461"/>
      <c r="G206" s="448"/>
      <c r="H206" s="386"/>
      <c r="I206" s="390"/>
    </row>
    <row r="207" spans="1:9" s="384" customFormat="1" ht="14.25" x14ac:dyDescent="0.2">
      <c r="A207" s="427">
        <v>3712</v>
      </c>
      <c r="B207" s="385"/>
      <c r="C207" s="428" t="s">
        <v>350</v>
      </c>
      <c r="D207" s="60">
        <f t="shared" si="3"/>
        <v>0</v>
      </c>
      <c r="E207" s="460"/>
      <c r="F207" s="461"/>
      <c r="G207" s="448"/>
      <c r="H207" s="386"/>
      <c r="I207" s="390"/>
    </row>
    <row r="208" spans="1:9" s="384" customFormat="1" ht="14.25" x14ac:dyDescent="0.2">
      <c r="A208" s="427">
        <v>3721</v>
      </c>
      <c r="B208" s="385"/>
      <c r="C208" s="428" t="s">
        <v>351</v>
      </c>
      <c r="D208" s="60">
        <f t="shared" si="3"/>
        <v>0</v>
      </c>
      <c r="E208" s="460"/>
      <c r="F208" s="461"/>
      <c r="G208" s="448"/>
      <c r="H208" s="386"/>
      <c r="I208" s="390"/>
    </row>
    <row r="209" spans="1:9" s="384" customFormat="1" ht="14.25" x14ac:dyDescent="0.2">
      <c r="A209" s="427">
        <v>3722</v>
      </c>
      <c r="B209" s="385"/>
      <c r="C209" s="428" t="s">
        <v>352</v>
      </c>
      <c r="D209" s="60">
        <f t="shared" si="3"/>
        <v>0</v>
      </c>
      <c r="E209" s="460"/>
      <c r="F209" s="461"/>
      <c r="G209" s="448"/>
      <c r="H209" s="386"/>
      <c r="I209" s="390"/>
    </row>
    <row r="210" spans="1:9" s="384" customFormat="1" ht="28.5" x14ac:dyDescent="0.2">
      <c r="A210" s="427">
        <v>3731</v>
      </c>
      <c r="B210" s="385"/>
      <c r="C210" s="428" t="s">
        <v>353</v>
      </c>
      <c r="D210" s="60">
        <f t="shared" si="3"/>
        <v>0</v>
      </c>
      <c r="E210" s="460"/>
      <c r="F210" s="461"/>
      <c r="G210" s="448"/>
      <c r="H210" s="386"/>
      <c r="I210" s="390"/>
    </row>
    <row r="211" spans="1:9" s="384" customFormat="1" ht="14.25" x14ac:dyDescent="0.2">
      <c r="A211" s="427">
        <v>3741</v>
      </c>
      <c r="B211" s="385"/>
      <c r="C211" s="428" t="s">
        <v>354</v>
      </c>
      <c r="D211" s="60">
        <f t="shared" si="3"/>
        <v>0</v>
      </c>
      <c r="E211" s="460"/>
      <c r="F211" s="461"/>
      <c r="G211" s="448"/>
      <c r="H211" s="386"/>
      <c r="I211" s="390"/>
    </row>
    <row r="212" spans="1:9" s="384" customFormat="1" ht="14.25" x14ac:dyDescent="0.2">
      <c r="A212" s="427">
        <v>3751</v>
      </c>
      <c r="B212" s="385"/>
      <c r="C212" s="428" t="s">
        <v>110</v>
      </c>
      <c r="D212" s="60">
        <f t="shared" si="3"/>
        <v>0</v>
      </c>
      <c r="E212" s="460"/>
      <c r="F212" s="461"/>
      <c r="G212" s="448"/>
      <c r="H212" s="386"/>
      <c r="I212" s="390"/>
    </row>
    <row r="213" spans="1:9" s="384" customFormat="1" ht="14.25" x14ac:dyDescent="0.2">
      <c r="A213" s="427">
        <v>3761</v>
      </c>
      <c r="B213" s="385"/>
      <c r="C213" s="428" t="s">
        <v>355</v>
      </c>
      <c r="D213" s="60">
        <f t="shared" si="3"/>
        <v>0</v>
      </c>
      <c r="E213" s="460"/>
      <c r="F213" s="461"/>
      <c r="G213" s="448"/>
      <c r="H213" s="386"/>
      <c r="I213" s="390"/>
    </row>
    <row r="214" spans="1:9" s="384" customFormat="1" ht="28.5" x14ac:dyDescent="0.2">
      <c r="A214" s="427">
        <v>3771</v>
      </c>
      <c r="B214" s="385"/>
      <c r="C214" s="428" t="s">
        <v>356</v>
      </c>
      <c r="D214" s="60">
        <f t="shared" si="3"/>
        <v>0</v>
      </c>
      <c r="E214" s="460"/>
      <c r="F214" s="461"/>
      <c r="G214" s="448"/>
      <c r="H214" s="386"/>
      <c r="I214" s="390"/>
    </row>
    <row r="215" spans="1:9" s="384" customFormat="1" ht="57" x14ac:dyDescent="0.2">
      <c r="A215" s="427">
        <v>3781</v>
      </c>
      <c r="B215" s="385"/>
      <c r="C215" s="428" t="s">
        <v>357</v>
      </c>
      <c r="D215" s="60">
        <f t="shared" si="3"/>
        <v>0</v>
      </c>
      <c r="E215" s="460"/>
      <c r="F215" s="461"/>
      <c r="G215" s="448"/>
      <c r="H215" s="386"/>
      <c r="I215" s="390"/>
    </row>
    <row r="216" spans="1:9" s="384" customFormat="1" ht="57" x14ac:dyDescent="0.2">
      <c r="A216" s="427">
        <v>3782</v>
      </c>
      <c r="B216" s="385"/>
      <c r="C216" s="428" t="s">
        <v>358</v>
      </c>
      <c r="D216" s="60">
        <f t="shared" si="3"/>
        <v>0</v>
      </c>
      <c r="E216" s="460"/>
      <c r="F216" s="461"/>
      <c r="G216" s="448"/>
      <c r="H216" s="386"/>
      <c r="I216" s="390"/>
    </row>
    <row r="217" spans="1:9" s="384" customFormat="1" ht="28.5" x14ac:dyDescent="0.2">
      <c r="A217" s="427">
        <v>3791</v>
      </c>
      <c r="B217" s="385"/>
      <c r="C217" s="428" t="s">
        <v>114</v>
      </c>
      <c r="D217" s="60">
        <f t="shared" si="3"/>
        <v>0</v>
      </c>
      <c r="E217" s="460"/>
      <c r="F217" s="461"/>
      <c r="G217" s="448"/>
      <c r="H217" s="386"/>
      <c r="I217" s="390"/>
    </row>
    <row r="218" spans="1:9" s="384" customFormat="1" ht="28.5" x14ac:dyDescent="0.2">
      <c r="A218" s="427">
        <v>3792</v>
      </c>
      <c r="B218" s="385"/>
      <c r="C218" s="428" t="s">
        <v>359</v>
      </c>
      <c r="D218" s="60">
        <f t="shared" si="3"/>
        <v>0</v>
      </c>
      <c r="E218" s="460"/>
      <c r="F218" s="461"/>
      <c r="G218" s="448"/>
      <c r="H218" s="386"/>
      <c r="I218" s="390"/>
    </row>
    <row r="219" spans="1:9" s="384" customFormat="1" ht="14.25" x14ac:dyDescent="0.2">
      <c r="A219" s="427">
        <v>3811</v>
      </c>
      <c r="B219" s="385"/>
      <c r="C219" s="428" t="s">
        <v>360</v>
      </c>
      <c r="D219" s="60">
        <f t="shared" si="3"/>
        <v>0</v>
      </c>
      <c r="E219" s="460"/>
      <c r="F219" s="461"/>
      <c r="G219" s="448"/>
      <c r="H219" s="386"/>
      <c r="I219" s="390"/>
    </row>
    <row r="220" spans="1:9" s="384" customFormat="1" ht="14.25" x14ac:dyDescent="0.2">
      <c r="A220" s="427">
        <v>3821</v>
      </c>
      <c r="B220" s="385"/>
      <c r="C220" s="428" t="s">
        <v>112</v>
      </c>
      <c r="D220" s="60">
        <f t="shared" si="3"/>
        <v>0</v>
      </c>
      <c r="E220" s="460"/>
      <c r="F220" s="461"/>
      <c r="G220" s="448"/>
      <c r="H220" s="386"/>
      <c r="I220" s="390"/>
    </row>
    <row r="221" spans="1:9" s="384" customFormat="1" ht="14.25" x14ac:dyDescent="0.2">
      <c r="A221" s="427">
        <v>3822</v>
      </c>
      <c r="B221" s="385"/>
      <c r="C221" s="428" t="s">
        <v>113</v>
      </c>
      <c r="D221" s="60">
        <f t="shared" si="3"/>
        <v>0</v>
      </c>
      <c r="E221" s="460"/>
      <c r="F221" s="461"/>
      <c r="G221" s="448"/>
      <c r="H221" s="386"/>
      <c r="I221" s="390"/>
    </row>
    <row r="222" spans="1:9" s="384" customFormat="1" ht="14.25" x14ac:dyDescent="0.2">
      <c r="A222" s="427">
        <v>3831</v>
      </c>
      <c r="B222" s="385"/>
      <c r="C222" s="428" t="s">
        <v>233</v>
      </c>
      <c r="D222" s="60">
        <f t="shared" si="3"/>
        <v>0</v>
      </c>
      <c r="E222" s="460"/>
      <c r="F222" s="461"/>
      <c r="G222" s="448"/>
      <c r="H222" s="386"/>
      <c r="I222" s="390"/>
    </row>
    <row r="223" spans="1:9" s="384" customFormat="1" ht="14.25" x14ac:dyDescent="0.2">
      <c r="A223" s="427">
        <v>3841</v>
      </c>
      <c r="B223" s="385"/>
      <c r="C223" s="428" t="s">
        <v>361</v>
      </c>
      <c r="D223" s="60">
        <f t="shared" si="3"/>
        <v>0</v>
      </c>
      <c r="E223" s="460"/>
      <c r="F223" s="461"/>
      <c r="G223" s="448"/>
      <c r="H223" s="386"/>
      <c r="I223" s="390"/>
    </row>
    <row r="224" spans="1:9" s="384" customFormat="1" ht="14.25" x14ac:dyDescent="0.2">
      <c r="A224" s="427">
        <v>3851</v>
      </c>
      <c r="B224" s="385"/>
      <c r="C224" s="428" t="s">
        <v>362</v>
      </c>
      <c r="D224" s="60">
        <f t="shared" si="3"/>
        <v>0</v>
      </c>
      <c r="E224" s="460"/>
      <c r="F224" s="461"/>
      <c r="G224" s="448"/>
      <c r="H224" s="386"/>
      <c r="I224" s="390"/>
    </row>
    <row r="225" spans="1:9" s="384" customFormat="1" ht="14.25" x14ac:dyDescent="0.2">
      <c r="A225" s="427">
        <v>3911</v>
      </c>
      <c r="B225" s="385"/>
      <c r="C225" s="428" t="s">
        <v>363</v>
      </c>
      <c r="D225" s="60">
        <f t="shared" si="3"/>
        <v>0</v>
      </c>
      <c r="E225" s="460"/>
      <c r="F225" s="461"/>
      <c r="G225" s="448"/>
      <c r="H225" s="386"/>
      <c r="I225" s="390"/>
    </row>
    <row r="226" spans="1:9" s="384" customFormat="1" ht="14.25" x14ac:dyDescent="0.2">
      <c r="A226" s="427">
        <v>3921</v>
      </c>
      <c r="B226" s="385"/>
      <c r="C226" s="428" t="s">
        <v>364</v>
      </c>
      <c r="D226" s="60">
        <f t="shared" si="3"/>
        <v>0</v>
      </c>
      <c r="E226" s="460"/>
      <c r="F226" s="461"/>
      <c r="G226" s="448"/>
      <c r="H226" s="386"/>
      <c r="I226" s="390"/>
    </row>
    <row r="227" spans="1:9" s="384" customFormat="1" ht="14.25" x14ac:dyDescent="0.2">
      <c r="A227" s="427">
        <v>3922</v>
      </c>
      <c r="B227" s="385"/>
      <c r="C227" s="428" t="s">
        <v>365</v>
      </c>
      <c r="D227" s="60">
        <f t="shared" si="3"/>
        <v>0</v>
      </c>
      <c r="E227" s="460"/>
      <c r="F227" s="461"/>
      <c r="G227" s="448"/>
      <c r="H227" s="386"/>
      <c r="I227" s="390"/>
    </row>
    <row r="228" spans="1:9" s="384" customFormat="1" ht="14.25" x14ac:dyDescent="0.2">
      <c r="A228" s="427">
        <v>3931</v>
      </c>
      <c r="B228" s="385"/>
      <c r="C228" s="428" t="s">
        <v>366</v>
      </c>
      <c r="D228" s="60">
        <f t="shared" si="3"/>
        <v>0</v>
      </c>
      <c r="E228" s="460"/>
      <c r="F228" s="461"/>
      <c r="G228" s="448"/>
      <c r="H228" s="386"/>
      <c r="I228" s="390"/>
    </row>
    <row r="229" spans="1:9" s="384" customFormat="1" ht="14.25" x14ac:dyDescent="0.2">
      <c r="A229" s="427">
        <v>3941</v>
      </c>
      <c r="B229" s="385"/>
      <c r="C229" s="428" t="s">
        <v>367</v>
      </c>
      <c r="D229" s="60">
        <f t="shared" si="3"/>
        <v>0</v>
      </c>
      <c r="E229" s="460"/>
      <c r="F229" s="461"/>
      <c r="G229" s="448"/>
      <c r="H229" s="386"/>
      <c r="I229" s="390"/>
    </row>
    <row r="230" spans="1:9" s="384" customFormat="1" ht="28.5" x14ac:dyDescent="0.2">
      <c r="A230" s="427">
        <v>3942</v>
      </c>
      <c r="B230" s="385"/>
      <c r="C230" s="428" t="s">
        <v>368</v>
      </c>
      <c r="D230" s="60">
        <f t="shared" si="3"/>
        <v>0</v>
      </c>
      <c r="E230" s="460"/>
      <c r="F230" s="461"/>
      <c r="G230" s="448"/>
      <c r="H230" s="386"/>
      <c r="I230" s="390"/>
    </row>
    <row r="231" spans="1:9" s="384" customFormat="1" ht="14.25" x14ac:dyDescent="0.2">
      <c r="A231" s="427">
        <v>3943</v>
      </c>
      <c r="B231" s="385"/>
      <c r="C231" s="428" t="s">
        <v>369</v>
      </c>
      <c r="D231" s="60">
        <f t="shared" si="3"/>
        <v>0</v>
      </c>
      <c r="E231" s="460"/>
      <c r="F231" s="461"/>
      <c r="G231" s="448"/>
      <c r="H231" s="386"/>
      <c r="I231" s="390"/>
    </row>
    <row r="232" spans="1:9" s="384" customFormat="1" ht="28.5" x14ac:dyDescent="0.2">
      <c r="A232" s="427">
        <v>3944</v>
      </c>
      <c r="B232" s="385"/>
      <c r="C232" s="428" t="s">
        <v>370</v>
      </c>
      <c r="D232" s="60">
        <f t="shared" si="3"/>
        <v>0</v>
      </c>
      <c r="E232" s="460"/>
      <c r="F232" s="461"/>
      <c r="G232" s="448"/>
      <c r="H232" s="386"/>
      <c r="I232" s="390"/>
    </row>
    <row r="233" spans="1:9" s="384" customFormat="1" ht="28.5" x14ac:dyDescent="0.2">
      <c r="A233" s="427">
        <v>3951</v>
      </c>
      <c r="B233" s="385"/>
      <c r="C233" s="428" t="s">
        <v>371</v>
      </c>
      <c r="D233" s="60">
        <f t="shared" si="3"/>
        <v>0</v>
      </c>
      <c r="E233" s="460"/>
      <c r="F233" s="461"/>
      <c r="G233" s="448"/>
      <c r="H233" s="386"/>
      <c r="I233" s="390"/>
    </row>
    <row r="234" spans="1:9" s="384" customFormat="1" ht="14.25" x14ac:dyDescent="0.2">
      <c r="A234" s="427">
        <v>3961</v>
      </c>
      <c r="B234" s="385"/>
      <c r="C234" s="428" t="s">
        <v>372</v>
      </c>
      <c r="D234" s="60">
        <f t="shared" si="3"/>
        <v>0</v>
      </c>
      <c r="E234" s="460"/>
      <c r="F234" s="461"/>
      <c r="G234" s="448"/>
      <c r="H234" s="386"/>
      <c r="I234" s="390"/>
    </row>
    <row r="235" spans="1:9" s="384" customFormat="1" ht="14.25" x14ac:dyDescent="0.2">
      <c r="A235" s="427">
        <v>3962</v>
      </c>
      <c r="B235" s="385"/>
      <c r="C235" s="428" t="s">
        <v>373</v>
      </c>
      <c r="D235" s="60">
        <f t="shared" si="3"/>
        <v>0</v>
      </c>
      <c r="E235" s="460"/>
      <c r="F235" s="461"/>
      <c r="G235" s="448"/>
      <c r="H235" s="386"/>
      <c r="I235" s="390"/>
    </row>
    <row r="236" spans="1:9" s="384" customFormat="1" ht="28.5" x14ac:dyDescent="0.2">
      <c r="A236" s="427">
        <v>3991</v>
      </c>
      <c r="B236" s="385"/>
      <c r="C236" s="428" t="s">
        <v>374</v>
      </c>
      <c r="D236" s="60">
        <f t="shared" si="3"/>
        <v>0</v>
      </c>
      <c r="E236" s="460"/>
      <c r="F236" s="461"/>
      <c r="G236" s="448"/>
      <c r="H236" s="386"/>
      <c r="I236" s="390"/>
    </row>
    <row r="237" spans="1:9" s="384" customFormat="1" ht="28.5" x14ac:dyDescent="0.2">
      <c r="A237" s="427">
        <v>3992</v>
      </c>
      <c r="B237" s="385"/>
      <c r="C237" s="428" t="s">
        <v>375</v>
      </c>
      <c r="D237" s="60">
        <f t="shared" si="3"/>
        <v>0</v>
      </c>
      <c r="E237" s="460"/>
      <c r="F237" s="461"/>
      <c r="G237" s="448"/>
      <c r="H237" s="386"/>
      <c r="I237" s="390"/>
    </row>
    <row r="238" spans="1:9" s="384" customFormat="1" ht="14.25" x14ac:dyDescent="0.2">
      <c r="A238" s="427">
        <v>3993</v>
      </c>
      <c r="B238" s="385"/>
      <c r="C238" s="428" t="s">
        <v>376</v>
      </c>
      <c r="D238" s="60">
        <f t="shared" si="3"/>
        <v>0</v>
      </c>
      <c r="E238" s="460"/>
      <c r="F238" s="461"/>
      <c r="G238" s="448"/>
      <c r="H238" s="386"/>
      <c r="I238" s="390"/>
    </row>
    <row r="239" spans="1:9" s="384" customFormat="1" ht="14.25" x14ac:dyDescent="0.2">
      <c r="A239" s="427">
        <v>3994</v>
      </c>
      <c r="B239" s="385"/>
      <c r="C239" s="428" t="s">
        <v>377</v>
      </c>
      <c r="D239" s="60">
        <f t="shared" si="3"/>
        <v>0</v>
      </c>
      <c r="E239" s="460"/>
      <c r="F239" s="461"/>
      <c r="G239" s="448"/>
      <c r="H239" s="386"/>
      <c r="I239" s="390"/>
    </row>
    <row r="240" spans="1:9" s="384" customFormat="1" ht="14.25" x14ac:dyDescent="0.2">
      <c r="A240" s="427">
        <v>3995</v>
      </c>
      <c r="B240" s="385"/>
      <c r="C240" s="428" t="s">
        <v>378</v>
      </c>
      <c r="D240" s="60">
        <f t="shared" si="3"/>
        <v>0</v>
      </c>
      <c r="E240" s="460"/>
      <c r="F240" s="461"/>
      <c r="G240" s="448"/>
      <c r="H240" s="386"/>
      <c r="I240" s="390"/>
    </row>
    <row r="241" spans="1:10" s="384" customFormat="1" ht="14.25" x14ac:dyDescent="0.2">
      <c r="A241" s="427">
        <v>3996</v>
      </c>
      <c r="B241" s="385"/>
      <c r="C241" s="428" t="s">
        <v>379</v>
      </c>
      <c r="D241" s="60">
        <f t="shared" si="3"/>
        <v>0</v>
      </c>
      <c r="E241" s="460"/>
      <c r="F241" s="461"/>
      <c r="G241" s="448"/>
      <c r="H241" s="386"/>
      <c r="I241" s="390"/>
    </row>
    <row r="242" spans="1:10" s="344" customFormat="1" ht="25.5" x14ac:dyDescent="0.2">
      <c r="A242" s="349"/>
      <c r="B242" s="349"/>
      <c r="C242" s="362" t="s">
        <v>18</v>
      </c>
      <c r="D242" s="64">
        <f>SUM(D137:D241)</f>
        <v>83000</v>
      </c>
      <c r="E242" s="64">
        <f>SUM(E137:E241)</f>
        <v>0</v>
      </c>
      <c r="F242" s="64">
        <f>SUM(F137:F241)</f>
        <v>20000</v>
      </c>
      <c r="G242" s="64">
        <f>SUM(G137:G241)</f>
        <v>15000</v>
      </c>
      <c r="H242" s="64">
        <f>SUM(H137:H241)</f>
        <v>48000</v>
      </c>
      <c r="I242" s="351"/>
      <c r="J242" s="328"/>
    </row>
    <row r="243" spans="1:10" x14ac:dyDescent="0.2">
      <c r="A243" s="354"/>
      <c r="B243" s="354"/>
      <c r="C243" s="361"/>
      <c r="D243" s="35">
        <f>SUM(E243:H243)</f>
        <v>0</v>
      </c>
      <c r="E243" s="466"/>
      <c r="F243" s="467"/>
      <c r="G243" s="477"/>
      <c r="H243" s="369"/>
      <c r="I243" s="355"/>
    </row>
    <row r="244" spans="1:10" s="344" customFormat="1" ht="24.75" customHeight="1" x14ac:dyDescent="0.2">
      <c r="A244" s="655" t="s">
        <v>116</v>
      </c>
      <c r="B244" s="656"/>
      <c r="C244" s="657"/>
      <c r="D244" s="22">
        <f>SUM(D243:D243)</f>
        <v>0</v>
      </c>
      <c r="E244" s="22">
        <f t="shared" ref="E244:H244" si="4">SUM(E243:E243)</f>
        <v>0</v>
      </c>
      <c r="F244" s="22">
        <f t="shared" si="4"/>
        <v>0</v>
      </c>
      <c r="G244" s="22">
        <f t="shared" si="4"/>
        <v>0</v>
      </c>
      <c r="H244" s="22">
        <f t="shared" si="4"/>
        <v>0</v>
      </c>
      <c r="I244" s="350"/>
    </row>
    <row r="245" spans="1:10" s="364" customFormat="1" ht="14.25" x14ac:dyDescent="0.2">
      <c r="A245" s="427">
        <v>5111</v>
      </c>
      <c r="B245" s="354"/>
      <c r="C245" s="428"/>
      <c r="D245" s="68"/>
      <c r="E245" s="468"/>
      <c r="F245" s="467"/>
      <c r="G245" s="477"/>
      <c r="H245" s="369"/>
      <c r="I245" s="363"/>
    </row>
    <row r="246" spans="1:10" s="364" customFormat="1" ht="28.5" x14ac:dyDescent="0.2">
      <c r="A246" s="427">
        <v>5151</v>
      </c>
      <c r="B246" s="354"/>
      <c r="C246" s="428" t="s">
        <v>430</v>
      </c>
      <c r="D246" s="68">
        <f>SUM(E246:H246)</f>
        <v>0</v>
      </c>
      <c r="E246" s="468"/>
      <c r="F246" s="467"/>
      <c r="G246" s="477"/>
      <c r="H246" s="369"/>
      <c r="I246" s="363"/>
    </row>
    <row r="247" spans="1:10" s="364" customFormat="1" ht="14.25" x14ac:dyDescent="0.2">
      <c r="A247" s="427">
        <v>5211</v>
      </c>
      <c r="B247" s="354"/>
      <c r="C247" s="428"/>
      <c r="D247" s="68"/>
      <c r="E247" s="468"/>
      <c r="F247" s="467"/>
      <c r="G247" s="477"/>
      <c r="H247" s="369"/>
      <c r="I247" s="363"/>
    </row>
    <row r="248" spans="1:10" s="364" customFormat="1" ht="14.25" x14ac:dyDescent="0.2">
      <c r="A248" s="427">
        <v>5311</v>
      </c>
      <c r="B248" s="354"/>
      <c r="C248" s="428" t="s">
        <v>473</v>
      </c>
      <c r="D248" s="68">
        <f>SUM(E248:H248)</f>
        <v>207000</v>
      </c>
      <c r="E248" s="468"/>
      <c r="F248" s="467"/>
      <c r="G248" s="477"/>
      <c r="H248" s="495">
        <f>230000-23000</f>
        <v>207000</v>
      </c>
      <c r="I248" s="363"/>
    </row>
    <row r="249" spans="1:10" s="364" customFormat="1" ht="14.25" x14ac:dyDescent="0.2">
      <c r="A249" s="427">
        <v>5611</v>
      </c>
      <c r="B249" s="354"/>
      <c r="C249" s="428" t="s">
        <v>140</v>
      </c>
      <c r="D249" s="68">
        <f>SUM(E249:H249)</f>
        <v>7000</v>
      </c>
      <c r="E249" s="468"/>
      <c r="F249" s="467"/>
      <c r="G249" s="512">
        <v>7000</v>
      </c>
      <c r="H249" s="495"/>
      <c r="I249" s="363"/>
    </row>
    <row r="250" spans="1:10" s="364" customFormat="1" ht="14.25" x14ac:dyDescent="0.2">
      <c r="A250" s="427">
        <v>5641</v>
      </c>
      <c r="B250" s="354"/>
      <c r="C250" s="428"/>
      <c r="D250" s="68"/>
      <c r="E250" s="468"/>
      <c r="F250" s="467"/>
      <c r="G250" s="512"/>
      <c r="H250" s="495"/>
      <c r="I250" s="363"/>
    </row>
    <row r="251" spans="1:10" s="364" customFormat="1" ht="14.25" x14ac:dyDescent="0.2">
      <c r="A251" s="427">
        <v>5692</v>
      </c>
      <c r="B251" s="354"/>
      <c r="C251" s="428" t="s">
        <v>474</v>
      </c>
      <c r="D251" s="68">
        <f>SUM(E251:H251)</f>
        <v>45000</v>
      </c>
      <c r="E251" s="468"/>
      <c r="F251" s="467"/>
      <c r="G251" s="477"/>
      <c r="H251" s="495">
        <f>50000-5000</f>
        <v>45000</v>
      </c>
      <c r="I251" s="363"/>
    </row>
    <row r="252" spans="1:10" s="364" customFormat="1" ht="14.25" x14ac:dyDescent="0.2">
      <c r="A252" s="427">
        <v>5621</v>
      </c>
      <c r="B252" s="354"/>
      <c r="C252" s="428" t="s">
        <v>143</v>
      </c>
      <c r="D252" s="68">
        <f t="shared" ref="D252" si="5">SUM(E252:H252)</f>
        <v>0</v>
      </c>
      <c r="E252" s="468"/>
      <c r="F252" s="467"/>
      <c r="G252" s="477"/>
      <c r="H252" s="369"/>
      <c r="I252" s="363"/>
    </row>
    <row r="253" spans="1:10" s="344" customFormat="1" ht="25.5" x14ac:dyDescent="0.2">
      <c r="A253" s="349"/>
      <c r="B253" s="349"/>
      <c r="C253" s="362" t="s">
        <v>117</v>
      </c>
      <c r="D253" s="22">
        <f>SUM(D246:D252)</f>
        <v>259000</v>
      </c>
      <c r="E253" s="22">
        <f>SUM(E246:E252)</f>
        <v>0</v>
      </c>
      <c r="F253" s="22">
        <f>SUM(F246:F252)</f>
        <v>0</v>
      </c>
      <c r="G253" s="22">
        <f>SUM(G246:G252)</f>
        <v>7000</v>
      </c>
      <c r="H253" s="22">
        <f>SUM(H246:H252)</f>
        <v>252000</v>
      </c>
      <c r="I253" s="350"/>
    </row>
    <row r="254" spans="1:10" x14ac:dyDescent="0.2">
      <c r="A254" s="354"/>
      <c r="B254" s="354"/>
      <c r="C254" s="356"/>
      <c r="D254" s="35">
        <f>SUM(E254:H254)</f>
        <v>0</v>
      </c>
      <c r="E254" s="466"/>
      <c r="F254" s="467"/>
      <c r="G254" s="477"/>
      <c r="H254" s="369"/>
      <c r="I254" s="355"/>
    </row>
    <row r="255" spans="1:10" x14ac:dyDescent="0.2">
      <c r="A255" s="354"/>
      <c r="B255" s="354"/>
      <c r="C255" s="361"/>
      <c r="D255" s="35">
        <f>SUM(E255:H255)</f>
        <v>0</v>
      </c>
      <c r="E255" s="466"/>
      <c r="F255" s="467"/>
      <c r="G255" s="477"/>
      <c r="H255" s="369"/>
      <c r="I255" s="355"/>
    </row>
    <row r="256" spans="1:10" x14ac:dyDescent="0.2">
      <c r="A256" s="354"/>
      <c r="B256" s="354"/>
      <c r="C256" s="361"/>
      <c r="D256" s="35">
        <f>SUM(E256:H256)</f>
        <v>0</v>
      </c>
      <c r="E256" s="466"/>
      <c r="F256" s="467"/>
      <c r="G256" s="477"/>
      <c r="H256" s="369"/>
      <c r="I256" s="355"/>
    </row>
    <row r="257" spans="1:10" x14ac:dyDescent="0.2">
      <c r="A257" s="354"/>
      <c r="B257" s="354"/>
      <c r="C257" s="361"/>
      <c r="D257" s="35">
        <f>SUM(E257:H257)</f>
        <v>0</v>
      </c>
      <c r="E257" s="466"/>
      <c r="F257" s="467"/>
      <c r="G257" s="477"/>
      <c r="H257" s="369"/>
      <c r="I257" s="355"/>
    </row>
    <row r="258" spans="1:10" s="344" customFormat="1" ht="25.5" x14ac:dyDescent="0.2">
      <c r="A258" s="349"/>
      <c r="B258" s="349"/>
      <c r="C258" s="362" t="s">
        <v>118</v>
      </c>
      <c r="D258" s="22">
        <f>SUM(D254:D257)</f>
        <v>0</v>
      </c>
      <c r="E258" s="22">
        <f>SUM(E254:E257)</f>
        <v>0</v>
      </c>
      <c r="F258" s="22">
        <f t="shared" ref="F258:H258" si="6">SUM(F254:F257)</f>
        <v>0</v>
      </c>
      <c r="G258" s="22">
        <f t="shared" si="6"/>
        <v>0</v>
      </c>
      <c r="H258" s="22">
        <f t="shared" si="6"/>
        <v>0</v>
      </c>
      <c r="I258" s="350"/>
      <c r="J258" s="328"/>
    </row>
    <row r="259" spans="1:10" x14ac:dyDescent="0.2">
      <c r="A259" s="354"/>
      <c r="B259" s="354"/>
      <c r="C259" s="361"/>
      <c r="D259" s="35">
        <f>SUM(E259:H259)</f>
        <v>0</v>
      </c>
      <c r="E259" s="466"/>
      <c r="F259" s="467"/>
      <c r="G259" s="477"/>
      <c r="H259" s="369"/>
      <c r="I259" s="355"/>
    </row>
    <row r="260" spans="1:10" x14ac:dyDescent="0.2">
      <c r="A260" s="354"/>
      <c r="B260" s="354"/>
      <c r="C260" s="361"/>
      <c r="D260" s="35">
        <f>SUM(E260:H260)</f>
        <v>0</v>
      </c>
      <c r="E260" s="466"/>
      <c r="F260" s="467"/>
      <c r="G260" s="477"/>
      <c r="H260" s="369"/>
      <c r="I260" s="355"/>
    </row>
    <row r="261" spans="1:10" s="344" customFormat="1" x14ac:dyDescent="0.2">
      <c r="A261" s="349"/>
      <c r="B261" s="349"/>
      <c r="C261" s="362" t="s">
        <v>119</v>
      </c>
      <c r="D261" s="22">
        <f t="shared" ref="D261:H261" si="7">SUM(D259:D260)</f>
        <v>0</v>
      </c>
      <c r="E261" s="22">
        <f t="shared" si="7"/>
        <v>0</v>
      </c>
      <c r="F261" s="22">
        <f t="shared" si="7"/>
        <v>0</v>
      </c>
      <c r="G261" s="22">
        <f t="shared" si="7"/>
        <v>0</v>
      </c>
      <c r="H261" s="22">
        <f t="shared" si="7"/>
        <v>0</v>
      </c>
      <c r="I261" s="350"/>
    </row>
    <row r="262" spans="1:10" s="344" customFormat="1" ht="17.25" customHeight="1" x14ac:dyDescent="0.2">
      <c r="A262" s="379"/>
      <c r="B262" s="379"/>
      <c r="C262" s="380" t="s">
        <v>19</v>
      </c>
      <c r="D262" s="131">
        <f>SUM(D261,D258,D253,D244,D242,D136,D71)</f>
        <v>718000</v>
      </c>
      <c r="E262" s="131">
        <f>SUM(E261,E258,E253,E244,E242,E136,E71)</f>
        <v>30000</v>
      </c>
      <c r="F262" s="131">
        <f>SUM(F261,F258,F253,F244,F242,F136,F71)</f>
        <v>55000</v>
      </c>
      <c r="G262" s="131">
        <f>SUM(G261,G258,G253,G244,G242,G136,G71)</f>
        <v>72000</v>
      </c>
      <c r="H262" s="131">
        <f>SUM(H261,H258,H253,H244,H242,H136,H71)</f>
        <v>561000</v>
      </c>
      <c r="I262" s="332"/>
      <c r="J262" s="328"/>
    </row>
    <row r="263" spans="1:10" x14ac:dyDescent="0.2">
      <c r="D263" s="86"/>
      <c r="E263" s="457"/>
      <c r="F263" s="457"/>
      <c r="G263" s="457"/>
      <c r="H263" s="364"/>
    </row>
    <row r="264" spans="1:10" x14ac:dyDescent="0.2">
      <c r="D264" s="86"/>
      <c r="E264" s="457"/>
      <c r="F264" s="457"/>
      <c r="G264" s="457"/>
      <c r="H264" s="364"/>
    </row>
    <row r="265" spans="1:10" x14ac:dyDescent="0.2">
      <c r="B265" s="357"/>
      <c r="C265" s="377" t="s">
        <v>136</v>
      </c>
      <c r="D265" s="101"/>
      <c r="E265" s="469" t="s">
        <v>129</v>
      </c>
      <c r="F265" s="469"/>
      <c r="G265" s="469"/>
      <c r="H265" s="378"/>
      <c r="I265" s="357" t="s">
        <v>428</v>
      </c>
    </row>
    <row r="266" spans="1:10" x14ac:dyDescent="0.2">
      <c r="B266" s="357"/>
      <c r="C266" s="377"/>
      <c r="D266" s="101"/>
      <c r="E266" s="469"/>
      <c r="F266" s="469"/>
      <c r="G266" s="469"/>
      <c r="H266" s="378"/>
    </row>
    <row r="267" spans="1:10" x14ac:dyDescent="0.2">
      <c r="B267" s="357"/>
      <c r="C267" s="377" t="s">
        <v>128</v>
      </c>
      <c r="D267" s="101"/>
      <c r="E267" s="469" t="s">
        <v>130</v>
      </c>
      <c r="F267" s="457"/>
      <c r="G267" s="469"/>
      <c r="H267" s="378"/>
      <c r="I267" s="357" t="s">
        <v>137</v>
      </c>
    </row>
    <row r="268" spans="1:10" x14ac:dyDescent="0.2">
      <c r="D268" s="86"/>
      <c r="E268" s="457"/>
      <c r="F268" s="457"/>
      <c r="G268" s="457"/>
      <c r="H268" s="364"/>
    </row>
    <row r="269" spans="1:10" x14ac:dyDescent="0.2">
      <c r="D269" s="86"/>
      <c r="E269" s="457"/>
      <c r="F269" s="457"/>
      <c r="G269" s="457"/>
      <c r="H269" s="364"/>
    </row>
    <row r="270" spans="1:10" x14ac:dyDescent="0.2">
      <c r="D270" s="86"/>
      <c r="E270" s="457"/>
      <c r="F270" s="457"/>
      <c r="G270" s="457"/>
      <c r="H270" s="364"/>
    </row>
    <row r="271" spans="1:10" x14ac:dyDescent="0.2">
      <c r="D271" s="86"/>
      <c r="E271" s="457"/>
      <c r="F271" s="470"/>
      <c r="G271" s="457"/>
      <c r="H271" s="364"/>
    </row>
    <row r="272" spans="1:10" x14ac:dyDescent="0.2">
      <c r="D272" s="86"/>
      <c r="E272" s="457"/>
      <c r="F272" s="457"/>
      <c r="G272" s="93"/>
      <c r="H272" s="364"/>
    </row>
    <row r="273" spans="4:8" x14ac:dyDescent="0.2">
      <c r="D273" s="86"/>
      <c r="E273" s="457"/>
      <c r="F273" s="457"/>
      <c r="G273" s="93"/>
      <c r="H273" s="364"/>
    </row>
    <row r="274" spans="4:8" x14ac:dyDescent="0.2">
      <c r="D274" s="86"/>
      <c r="E274" s="457"/>
      <c r="F274" s="457"/>
      <c r="G274" s="457"/>
      <c r="H274" s="364"/>
    </row>
    <row r="275" spans="4:8" x14ac:dyDescent="0.2">
      <c r="D275" s="86"/>
      <c r="E275" s="457"/>
      <c r="F275" s="457"/>
      <c r="G275" s="470"/>
      <c r="H275" s="364"/>
    </row>
    <row r="276" spans="4:8" x14ac:dyDescent="0.2">
      <c r="D276" s="86"/>
      <c r="E276" s="457"/>
      <c r="F276" s="457"/>
      <c r="G276" s="470"/>
      <c r="H276" s="94"/>
    </row>
    <row r="277" spans="4:8" x14ac:dyDescent="0.2">
      <c r="D277" s="86"/>
      <c r="E277" s="457"/>
      <c r="F277" s="457"/>
      <c r="G277" s="470"/>
      <c r="H277" s="364"/>
    </row>
    <row r="278" spans="4:8" x14ac:dyDescent="0.2">
      <c r="D278" s="86"/>
      <c r="E278" s="457"/>
      <c r="F278" s="457"/>
      <c r="G278" s="457"/>
      <c r="H278" s="364"/>
    </row>
    <row r="279" spans="4:8" x14ac:dyDescent="0.2">
      <c r="D279" s="86"/>
      <c r="E279" s="457"/>
      <c r="F279" s="457"/>
      <c r="G279" s="457"/>
      <c r="H279" s="364"/>
    </row>
    <row r="280" spans="4:8" x14ac:dyDescent="0.2">
      <c r="D280" s="86"/>
      <c r="E280" s="457"/>
      <c r="F280" s="470"/>
      <c r="G280" s="457"/>
      <c r="H280" s="364"/>
    </row>
    <row r="281" spans="4:8" x14ac:dyDescent="0.2">
      <c r="D281" s="86"/>
      <c r="E281" s="457"/>
      <c r="F281" s="457"/>
      <c r="G281" s="457"/>
      <c r="H281" s="364"/>
    </row>
    <row r="282" spans="4:8" x14ac:dyDescent="0.2">
      <c r="D282" s="86"/>
      <c r="E282" s="457"/>
      <c r="F282" s="457"/>
      <c r="G282" s="457"/>
      <c r="H282" s="364"/>
    </row>
    <row r="283" spans="4:8" x14ac:dyDescent="0.2">
      <c r="D283" s="86"/>
      <c r="E283" s="457"/>
      <c r="F283" s="457"/>
      <c r="G283" s="457"/>
      <c r="H283" s="364"/>
    </row>
    <row r="284" spans="4:8" x14ac:dyDescent="0.2">
      <c r="D284" s="86"/>
      <c r="E284" s="457"/>
      <c r="F284" s="457"/>
      <c r="G284" s="457"/>
      <c r="H284" s="364"/>
    </row>
    <row r="285" spans="4:8" x14ac:dyDescent="0.2">
      <c r="D285" s="86"/>
      <c r="E285" s="457"/>
      <c r="F285" s="457"/>
      <c r="G285" s="457"/>
      <c r="H285" s="364"/>
    </row>
    <row r="286" spans="4:8" x14ac:dyDescent="0.2">
      <c r="D286" s="86"/>
      <c r="E286" s="457"/>
      <c r="F286" s="457"/>
      <c r="G286" s="457"/>
      <c r="H286" s="364"/>
    </row>
    <row r="287" spans="4:8" x14ac:dyDescent="0.2">
      <c r="D287" s="86"/>
      <c r="E287" s="457"/>
      <c r="F287" s="457"/>
      <c r="G287" s="457"/>
      <c r="H287" s="364"/>
    </row>
    <row r="288" spans="4:8" x14ac:dyDescent="0.2">
      <c r="D288" s="86"/>
      <c r="E288" s="457"/>
      <c r="F288" s="457"/>
      <c r="G288" s="457"/>
      <c r="H288" s="364"/>
    </row>
    <row r="289" spans="4:8" x14ac:dyDescent="0.2">
      <c r="D289" s="86"/>
      <c r="E289" s="457"/>
      <c r="F289" s="457"/>
      <c r="G289" s="457"/>
      <c r="H289" s="364"/>
    </row>
    <row r="290" spans="4:8" x14ac:dyDescent="0.2">
      <c r="D290" s="86"/>
      <c r="E290" s="457"/>
      <c r="F290" s="457"/>
      <c r="G290" s="457"/>
      <c r="H290" s="364"/>
    </row>
    <row r="291" spans="4:8" x14ac:dyDescent="0.2">
      <c r="D291" s="86"/>
      <c r="E291" s="457"/>
      <c r="F291" s="457"/>
      <c r="G291" s="457"/>
      <c r="H291" s="364"/>
    </row>
    <row r="292" spans="4:8" x14ac:dyDescent="0.2">
      <c r="D292" s="86"/>
      <c r="E292" s="457"/>
      <c r="F292" s="457"/>
      <c r="G292" s="457"/>
      <c r="H292" s="364"/>
    </row>
    <row r="293" spans="4:8" x14ac:dyDescent="0.2">
      <c r="D293" s="86"/>
      <c r="E293" s="457"/>
      <c r="F293" s="457"/>
      <c r="G293" s="457"/>
      <c r="H293" s="364"/>
    </row>
    <row r="294" spans="4:8" x14ac:dyDescent="0.2">
      <c r="D294" s="86"/>
      <c r="E294" s="457"/>
      <c r="F294" s="457"/>
      <c r="G294" s="457"/>
      <c r="H294" s="364"/>
    </row>
    <row r="295" spans="4:8" x14ac:dyDescent="0.2">
      <c r="D295" s="86"/>
      <c r="E295" s="457"/>
      <c r="F295" s="457"/>
      <c r="G295" s="457"/>
      <c r="H295" s="364"/>
    </row>
    <row r="296" spans="4:8" x14ac:dyDescent="0.2">
      <c r="D296" s="86"/>
      <c r="E296" s="457"/>
      <c r="F296" s="457"/>
      <c r="G296" s="457"/>
      <c r="H296" s="364"/>
    </row>
    <row r="297" spans="4:8" x14ac:dyDescent="0.2">
      <c r="D297" s="86"/>
      <c r="E297" s="457"/>
      <c r="F297" s="457"/>
      <c r="G297" s="457"/>
      <c r="H297" s="364"/>
    </row>
    <row r="298" spans="4:8" x14ac:dyDescent="0.2">
      <c r="D298" s="86"/>
      <c r="E298" s="457"/>
      <c r="F298" s="457"/>
      <c r="G298" s="457"/>
      <c r="H298" s="364"/>
    </row>
    <row r="299" spans="4:8" x14ac:dyDescent="0.2">
      <c r="D299" s="86"/>
      <c r="E299" s="457"/>
      <c r="F299" s="457"/>
      <c r="G299" s="457"/>
      <c r="H299" s="364"/>
    </row>
    <row r="300" spans="4:8" x14ac:dyDescent="0.2">
      <c r="D300" s="86"/>
      <c r="E300" s="457"/>
      <c r="F300" s="457"/>
      <c r="G300" s="457"/>
      <c r="H300" s="364"/>
    </row>
    <row r="301" spans="4:8" x14ac:dyDescent="0.2">
      <c r="D301" s="86"/>
      <c r="E301" s="457"/>
      <c r="F301" s="457"/>
      <c r="G301" s="457"/>
      <c r="H301" s="364"/>
    </row>
    <row r="302" spans="4:8" x14ac:dyDescent="0.2">
      <c r="D302" s="86"/>
      <c r="E302" s="457"/>
      <c r="F302" s="457"/>
      <c r="G302" s="457"/>
      <c r="H302" s="364"/>
    </row>
    <row r="303" spans="4:8" x14ac:dyDescent="0.2">
      <c r="D303" s="86"/>
      <c r="E303" s="457"/>
      <c r="F303" s="457"/>
      <c r="G303" s="457"/>
      <c r="H303" s="364"/>
    </row>
    <row r="304" spans="4:8" x14ac:dyDescent="0.2">
      <c r="D304" s="86"/>
      <c r="E304" s="457"/>
      <c r="F304" s="457"/>
      <c r="G304" s="457"/>
      <c r="H304" s="364"/>
    </row>
    <row r="305" spans="4:8" x14ac:dyDescent="0.2">
      <c r="D305" s="86"/>
      <c r="E305" s="457"/>
      <c r="F305" s="457"/>
      <c r="G305" s="457"/>
      <c r="H305" s="364"/>
    </row>
    <row r="306" spans="4:8" x14ac:dyDescent="0.2">
      <c r="D306" s="86"/>
      <c r="E306" s="457"/>
      <c r="F306" s="457"/>
      <c r="G306" s="457"/>
      <c r="H306" s="364"/>
    </row>
    <row r="307" spans="4:8" x14ac:dyDescent="0.2">
      <c r="D307" s="86"/>
      <c r="E307" s="457"/>
      <c r="F307" s="457"/>
      <c r="G307" s="457"/>
      <c r="H307" s="364"/>
    </row>
    <row r="308" spans="4:8" x14ac:dyDescent="0.2">
      <c r="D308" s="86"/>
      <c r="E308" s="457"/>
      <c r="F308" s="457"/>
      <c r="G308" s="457"/>
      <c r="H308" s="364"/>
    </row>
    <row r="309" spans="4:8" x14ac:dyDescent="0.2">
      <c r="D309" s="86"/>
      <c r="E309" s="457"/>
      <c r="F309" s="457"/>
      <c r="G309" s="457"/>
      <c r="H309" s="364"/>
    </row>
    <row r="310" spans="4:8" x14ac:dyDescent="0.2">
      <c r="D310" s="86"/>
      <c r="E310" s="457"/>
      <c r="F310" s="457"/>
      <c r="G310" s="457"/>
      <c r="H310" s="364"/>
    </row>
    <row r="311" spans="4:8" x14ac:dyDescent="0.2">
      <c r="D311" s="86"/>
      <c r="E311" s="457"/>
      <c r="F311" s="457"/>
      <c r="G311" s="457"/>
      <c r="H311" s="364"/>
    </row>
    <row r="312" spans="4:8" x14ac:dyDescent="0.2">
      <c r="D312" s="86"/>
      <c r="E312" s="457"/>
      <c r="F312" s="457"/>
      <c r="G312" s="457"/>
      <c r="H312" s="364"/>
    </row>
    <row r="313" spans="4:8" x14ac:dyDescent="0.2">
      <c r="D313" s="86"/>
      <c r="E313" s="457"/>
      <c r="F313" s="457"/>
      <c r="G313" s="457"/>
      <c r="H313" s="364"/>
    </row>
    <row r="314" spans="4:8" x14ac:dyDescent="0.2">
      <c r="D314" s="86"/>
      <c r="E314" s="457"/>
      <c r="F314" s="457"/>
      <c r="G314" s="457"/>
      <c r="H314" s="364"/>
    </row>
    <row r="315" spans="4:8" x14ac:dyDescent="0.2">
      <c r="D315" s="86"/>
      <c r="E315" s="457"/>
      <c r="F315" s="457"/>
      <c r="G315" s="457"/>
      <c r="H315" s="364"/>
    </row>
    <row r="316" spans="4:8" x14ac:dyDescent="0.2">
      <c r="D316" s="86"/>
      <c r="E316" s="457"/>
      <c r="F316" s="457"/>
      <c r="G316" s="457"/>
      <c r="H316" s="364"/>
    </row>
    <row r="317" spans="4:8" x14ac:dyDescent="0.2">
      <c r="D317" s="86"/>
      <c r="E317" s="457"/>
      <c r="F317" s="457"/>
      <c r="G317" s="457"/>
      <c r="H317" s="364"/>
    </row>
    <row r="318" spans="4:8" x14ac:dyDescent="0.2">
      <c r="D318" s="86"/>
      <c r="E318" s="457"/>
      <c r="F318" s="457"/>
      <c r="G318" s="457"/>
      <c r="H318" s="364"/>
    </row>
    <row r="319" spans="4:8" x14ac:dyDescent="0.2">
      <c r="D319" s="86"/>
      <c r="E319" s="457"/>
      <c r="F319" s="457"/>
      <c r="G319" s="457"/>
      <c r="H319" s="364"/>
    </row>
    <row r="320" spans="4:8" x14ac:dyDescent="0.2">
      <c r="D320" s="86"/>
      <c r="E320" s="457"/>
      <c r="F320" s="457"/>
      <c r="G320" s="457"/>
      <c r="H320" s="364"/>
    </row>
    <row r="321" spans="4:8" x14ac:dyDescent="0.2">
      <c r="D321" s="86"/>
      <c r="E321" s="457"/>
      <c r="F321" s="457"/>
      <c r="G321" s="457"/>
      <c r="H321" s="364"/>
    </row>
    <row r="322" spans="4:8" x14ac:dyDescent="0.2">
      <c r="D322" s="86"/>
      <c r="E322" s="457"/>
      <c r="F322" s="457"/>
      <c r="G322" s="457"/>
      <c r="H322" s="364"/>
    </row>
    <row r="323" spans="4:8" x14ac:dyDescent="0.2">
      <c r="D323" s="86"/>
      <c r="E323" s="457"/>
      <c r="F323" s="457"/>
      <c r="G323" s="457"/>
      <c r="H323" s="364"/>
    </row>
    <row r="324" spans="4:8" x14ac:dyDescent="0.2">
      <c r="D324" s="86"/>
      <c r="E324" s="457"/>
      <c r="F324" s="457"/>
      <c r="G324" s="457"/>
      <c r="H324" s="364"/>
    </row>
    <row r="325" spans="4:8" x14ac:dyDescent="0.2">
      <c r="D325" s="86"/>
      <c r="E325" s="457"/>
      <c r="F325" s="457"/>
      <c r="G325" s="457"/>
      <c r="H325" s="364"/>
    </row>
    <row r="326" spans="4:8" x14ac:dyDescent="0.2">
      <c r="D326" s="86"/>
      <c r="E326" s="457"/>
      <c r="F326" s="457"/>
      <c r="G326" s="457"/>
      <c r="H326" s="364"/>
    </row>
    <row r="327" spans="4:8" x14ac:dyDescent="0.2">
      <c r="D327" s="86"/>
      <c r="E327" s="457"/>
      <c r="F327" s="457"/>
      <c r="G327" s="457"/>
      <c r="H327" s="364"/>
    </row>
    <row r="328" spans="4:8" x14ac:dyDescent="0.2">
      <c r="D328" s="86"/>
      <c r="E328" s="457"/>
      <c r="F328" s="457"/>
      <c r="G328" s="457"/>
      <c r="H328" s="364"/>
    </row>
    <row r="329" spans="4:8" x14ac:dyDescent="0.2">
      <c r="D329" s="86"/>
      <c r="E329" s="457"/>
      <c r="F329" s="457"/>
      <c r="G329" s="457"/>
      <c r="H329" s="364"/>
    </row>
    <row r="330" spans="4:8" x14ac:dyDescent="0.2">
      <c r="D330" s="86"/>
      <c r="E330" s="457"/>
      <c r="F330" s="457"/>
      <c r="G330" s="457"/>
      <c r="H330" s="364"/>
    </row>
    <row r="331" spans="4:8" x14ac:dyDescent="0.2">
      <c r="D331" s="86"/>
      <c r="E331" s="457"/>
      <c r="F331" s="457"/>
      <c r="G331" s="457"/>
      <c r="H331" s="364"/>
    </row>
    <row r="332" spans="4:8" x14ac:dyDescent="0.2">
      <c r="D332" s="86"/>
      <c r="E332" s="457"/>
      <c r="F332" s="457"/>
      <c r="G332" s="457"/>
      <c r="H332" s="364"/>
    </row>
    <row r="333" spans="4:8" x14ac:dyDescent="0.2">
      <c r="D333" s="86"/>
      <c r="E333" s="457"/>
      <c r="F333" s="457"/>
      <c r="G333" s="457"/>
      <c r="H333" s="364"/>
    </row>
    <row r="334" spans="4:8" x14ac:dyDescent="0.2">
      <c r="D334" s="86"/>
      <c r="E334" s="457"/>
      <c r="F334" s="457"/>
      <c r="G334" s="457"/>
      <c r="H334" s="364"/>
    </row>
    <row r="335" spans="4:8" x14ac:dyDescent="0.2">
      <c r="D335" s="86"/>
      <c r="E335" s="457"/>
      <c r="F335" s="457"/>
      <c r="G335" s="457"/>
      <c r="H335" s="364"/>
    </row>
    <row r="336" spans="4:8" x14ac:dyDescent="0.2">
      <c r="D336" s="86"/>
      <c r="E336" s="457"/>
      <c r="F336" s="457"/>
      <c r="G336" s="457"/>
      <c r="H336" s="364"/>
    </row>
    <row r="337" spans="4:8" x14ac:dyDescent="0.2">
      <c r="D337" s="86"/>
      <c r="E337" s="457"/>
      <c r="F337" s="457"/>
      <c r="G337" s="457"/>
      <c r="H337" s="364"/>
    </row>
    <row r="338" spans="4:8" x14ac:dyDescent="0.2">
      <c r="D338" s="86"/>
      <c r="E338" s="457"/>
      <c r="F338" s="457"/>
      <c r="G338" s="457"/>
      <c r="H338" s="364"/>
    </row>
    <row r="339" spans="4:8" x14ac:dyDescent="0.2">
      <c r="D339" s="86"/>
      <c r="E339" s="457"/>
      <c r="F339" s="457"/>
      <c r="G339" s="457"/>
      <c r="H339" s="364"/>
    </row>
    <row r="340" spans="4:8" x14ac:dyDescent="0.2">
      <c r="D340" s="86"/>
      <c r="E340" s="457"/>
      <c r="F340" s="457"/>
      <c r="G340" s="457"/>
      <c r="H340" s="364"/>
    </row>
    <row r="341" spans="4:8" x14ac:dyDescent="0.2">
      <c r="D341" s="86"/>
      <c r="E341" s="457"/>
      <c r="F341" s="457"/>
      <c r="G341" s="457"/>
      <c r="H341" s="364"/>
    </row>
    <row r="342" spans="4:8" x14ac:dyDescent="0.2">
      <c r="D342" s="86"/>
      <c r="E342" s="457"/>
      <c r="F342" s="457"/>
      <c r="G342" s="457"/>
      <c r="H342" s="364"/>
    </row>
    <row r="343" spans="4:8" x14ac:dyDescent="0.2">
      <c r="D343" s="86"/>
      <c r="E343" s="457"/>
      <c r="F343" s="457"/>
      <c r="G343" s="457"/>
      <c r="H343" s="364"/>
    </row>
    <row r="344" spans="4:8" x14ac:dyDescent="0.2">
      <c r="D344" s="86"/>
      <c r="E344" s="457"/>
      <c r="F344" s="457"/>
      <c r="G344" s="457"/>
      <c r="H344" s="364"/>
    </row>
    <row r="345" spans="4:8" x14ac:dyDescent="0.2">
      <c r="D345" s="86"/>
      <c r="E345" s="457"/>
      <c r="F345" s="457"/>
      <c r="G345" s="457"/>
      <c r="H345" s="364"/>
    </row>
    <row r="346" spans="4:8" x14ac:dyDescent="0.2">
      <c r="D346" s="86"/>
      <c r="E346" s="457"/>
      <c r="F346" s="457"/>
      <c r="G346" s="457"/>
      <c r="H346" s="364"/>
    </row>
    <row r="347" spans="4:8" x14ac:dyDescent="0.2">
      <c r="D347" s="86"/>
      <c r="E347" s="457"/>
      <c r="F347" s="457"/>
      <c r="G347" s="457"/>
      <c r="H347" s="364"/>
    </row>
    <row r="348" spans="4:8" x14ac:dyDescent="0.2">
      <c r="D348" s="86"/>
      <c r="E348" s="457"/>
      <c r="F348" s="457"/>
      <c r="G348" s="457"/>
      <c r="H348" s="364"/>
    </row>
    <row r="349" spans="4:8" x14ac:dyDescent="0.2">
      <c r="D349" s="86"/>
      <c r="E349" s="457"/>
      <c r="F349" s="457"/>
      <c r="G349" s="457"/>
      <c r="H349" s="364"/>
    </row>
    <row r="350" spans="4:8" x14ac:dyDescent="0.2">
      <c r="D350" s="86"/>
      <c r="E350" s="457"/>
      <c r="F350" s="457"/>
      <c r="G350" s="457"/>
      <c r="H350" s="364"/>
    </row>
    <row r="351" spans="4:8" x14ac:dyDescent="0.2">
      <c r="D351" s="86"/>
      <c r="E351" s="457"/>
      <c r="F351" s="457"/>
      <c r="G351" s="457"/>
      <c r="H351" s="364"/>
    </row>
    <row r="352" spans="4:8" x14ac:dyDescent="0.2">
      <c r="D352" s="86"/>
      <c r="E352" s="457"/>
      <c r="F352" s="457"/>
      <c r="G352" s="457"/>
      <c r="H352" s="364"/>
    </row>
    <row r="353" spans="4:8" x14ac:dyDescent="0.2">
      <c r="D353" s="86"/>
      <c r="E353" s="457"/>
      <c r="F353" s="457"/>
      <c r="G353" s="457"/>
      <c r="H353" s="364"/>
    </row>
    <row r="354" spans="4:8" x14ac:dyDescent="0.2">
      <c r="D354" s="86"/>
      <c r="E354" s="457"/>
      <c r="F354" s="457"/>
      <c r="G354" s="457"/>
      <c r="H354" s="364"/>
    </row>
    <row r="355" spans="4:8" x14ac:dyDescent="0.2">
      <c r="D355" s="86"/>
      <c r="E355" s="457"/>
      <c r="F355" s="457"/>
      <c r="G355" s="457"/>
      <c r="H355" s="364"/>
    </row>
    <row r="356" spans="4:8" x14ac:dyDescent="0.2">
      <c r="D356" s="86"/>
      <c r="E356" s="457"/>
      <c r="F356" s="457"/>
      <c r="G356" s="457"/>
      <c r="H356" s="364"/>
    </row>
    <row r="357" spans="4:8" x14ac:dyDescent="0.2">
      <c r="D357" s="86"/>
      <c r="E357" s="457"/>
      <c r="F357" s="457"/>
      <c r="G357" s="457"/>
      <c r="H357" s="364"/>
    </row>
    <row r="358" spans="4:8" x14ac:dyDescent="0.2">
      <c r="D358" s="86"/>
      <c r="E358" s="457"/>
      <c r="F358" s="457"/>
      <c r="G358" s="457"/>
      <c r="H358" s="364"/>
    </row>
    <row r="359" spans="4:8" x14ac:dyDescent="0.2">
      <c r="D359" s="86"/>
      <c r="E359" s="457"/>
      <c r="F359" s="457"/>
      <c r="G359" s="457"/>
      <c r="H359" s="364"/>
    </row>
    <row r="360" spans="4:8" x14ac:dyDescent="0.2">
      <c r="D360" s="86"/>
      <c r="E360" s="457"/>
      <c r="F360" s="457"/>
      <c r="G360" s="457"/>
      <c r="H360" s="364"/>
    </row>
    <row r="361" spans="4:8" x14ac:dyDescent="0.2">
      <c r="D361" s="86"/>
      <c r="E361" s="457"/>
      <c r="F361" s="457"/>
      <c r="G361" s="457"/>
      <c r="H361" s="364"/>
    </row>
    <row r="362" spans="4:8" x14ac:dyDescent="0.2">
      <c r="D362" s="86"/>
      <c r="E362" s="457"/>
      <c r="F362" s="457"/>
      <c r="G362" s="457"/>
      <c r="H362" s="364"/>
    </row>
    <row r="363" spans="4:8" x14ac:dyDescent="0.2">
      <c r="D363" s="86"/>
      <c r="E363" s="457"/>
      <c r="F363" s="457"/>
      <c r="G363" s="457"/>
      <c r="H363" s="364"/>
    </row>
    <row r="364" spans="4:8" x14ac:dyDescent="0.2">
      <c r="D364" s="86"/>
      <c r="E364" s="457"/>
      <c r="F364" s="457"/>
      <c r="G364" s="457"/>
      <c r="H364" s="364"/>
    </row>
    <row r="365" spans="4:8" x14ac:dyDescent="0.2">
      <c r="D365" s="86"/>
      <c r="E365" s="457"/>
      <c r="F365" s="457"/>
      <c r="G365" s="457"/>
      <c r="H365" s="364"/>
    </row>
    <row r="366" spans="4:8" x14ac:dyDescent="0.2">
      <c r="D366" s="86"/>
      <c r="E366" s="457"/>
      <c r="F366" s="457"/>
      <c r="G366" s="457"/>
      <c r="H366" s="364"/>
    </row>
    <row r="367" spans="4:8" x14ac:dyDescent="0.2">
      <c r="D367" s="86"/>
      <c r="E367" s="457"/>
      <c r="F367" s="457"/>
      <c r="G367" s="457"/>
      <c r="H367" s="364"/>
    </row>
    <row r="368" spans="4:8" x14ac:dyDescent="0.2">
      <c r="D368" s="86"/>
      <c r="E368" s="457"/>
      <c r="F368" s="457"/>
      <c r="G368" s="457"/>
      <c r="H368" s="364"/>
    </row>
    <row r="369" spans="4:8" x14ac:dyDescent="0.2">
      <c r="D369" s="86"/>
      <c r="E369" s="457"/>
      <c r="F369" s="457"/>
      <c r="G369" s="457"/>
      <c r="H369" s="364"/>
    </row>
    <row r="370" spans="4:8" x14ac:dyDescent="0.2">
      <c r="D370" s="86"/>
      <c r="E370" s="457"/>
      <c r="F370" s="457"/>
      <c r="G370" s="457"/>
      <c r="H370" s="364"/>
    </row>
    <row r="371" spans="4:8" x14ac:dyDescent="0.2">
      <c r="D371" s="86"/>
      <c r="E371" s="457"/>
      <c r="F371" s="457"/>
      <c r="G371" s="457"/>
      <c r="H371" s="364"/>
    </row>
    <row r="372" spans="4:8" x14ac:dyDescent="0.2">
      <c r="D372" s="86"/>
      <c r="E372" s="457"/>
      <c r="F372" s="457"/>
      <c r="G372" s="457"/>
      <c r="H372" s="364"/>
    </row>
    <row r="373" spans="4:8" x14ac:dyDescent="0.2">
      <c r="D373" s="86"/>
      <c r="E373" s="457"/>
      <c r="F373" s="457"/>
      <c r="G373" s="457"/>
      <c r="H373" s="364"/>
    </row>
    <row r="374" spans="4:8" x14ac:dyDescent="0.2">
      <c r="D374" s="86"/>
      <c r="E374" s="457"/>
      <c r="F374" s="457"/>
      <c r="G374" s="457"/>
      <c r="H374" s="364"/>
    </row>
    <row r="375" spans="4:8" x14ac:dyDescent="0.2">
      <c r="D375" s="86"/>
      <c r="E375" s="457"/>
      <c r="F375" s="457"/>
      <c r="G375" s="457"/>
      <c r="H375" s="364"/>
    </row>
    <row r="376" spans="4:8" x14ac:dyDescent="0.2">
      <c r="D376" s="86"/>
      <c r="E376" s="457"/>
      <c r="F376" s="457"/>
      <c r="G376" s="457"/>
      <c r="H376" s="364"/>
    </row>
    <row r="377" spans="4:8" x14ac:dyDescent="0.2">
      <c r="D377" s="86"/>
      <c r="E377" s="457"/>
      <c r="F377" s="457"/>
      <c r="G377" s="457"/>
      <c r="H377" s="364"/>
    </row>
    <row r="378" spans="4:8" x14ac:dyDescent="0.2">
      <c r="D378" s="86"/>
      <c r="E378" s="457"/>
      <c r="F378" s="457"/>
      <c r="G378" s="457"/>
      <c r="H378" s="364"/>
    </row>
    <row r="379" spans="4:8" x14ac:dyDescent="0.2">
      <c r="D379" s="86"/>
      <c r="E379" s="457"/>
      <c r="F379" s="457"/>
      <c r="G379" s="457"/>
      <c r="H379" s="364"/>
    </row>
    <row r="380" spans="4:8" x14ac:dyDescent="0.2">
      <c r="D380" s="86"/>
      <c r="E380" s="457"/>
      <c r="F380" s="457"/>
      <c r="G380" s="457"/>
      <c r="H380" s="364"/>
    </row>
    <row r="381" spans="4:8" x14ac:dyDescent="0.2">
      <c r="D381" s="86"/>
      <c r="E381" s="457"/>
      <c r="F381" s="457"/>
      <c r="G381" s="457"/>
      <c r="H381" s="364"/>
    </row>
    <row r="382" spans="4:8" x14ac:dyDescent="0.2">
      <c r="D382" s="86"/>
      <c r="E382" s="457"/>
      <c r="F382" s="457"/>
      <c r="G382" s="457"/>
      <c r="H382" s="364"/>
    </row>
    <row r="383" spans="4:8" x14ac:dyDescent="0.2">
      <c r="D383" s="86"/>
      <c r="E383" s="457"/>
      <c r="F383" s="457"/>
      <c r="G383" s="457"/>
      <c r="H383" s="364"/>
    </row>
    <row r="384" spans="4:8" x14ac:dyDescent="0.2">
      <c r="D384" s="86"/>
      <c r="E384" s="457"/>
      <c r="F384" s="457"/>
      <c r="G384" s="457"/>
      <c r="H384" s="364"/>
    </row>
    <row r="385" spans="4:8" x14ac:dyDescent="0.2">
      <c r="D385" s="86"/>
      <c r="E385" s="457"/>
      <c r="F385" s="457"/>
      <c r="G385" s="457"/>
      <c r="H385" s="364"/>
    </row>
    <row r="386" spans="4:8" x14ac:dyDescent="0.2">
      <c r="D386" s="86"/>
      <c r="E386" s="457"/>
      <c r="F386" s="457"/>
      <c r="G386" s="457"/>
      <c r="H386" s="364"/>
    </row>
    <row r="387" spans="4:8" x14ac:dyDescent="0.2">
      <c r="D387" s="86"/>
      <c r="E387" s="457"/>
      <c r="F387" s="457"/>
      <c r="G387" s="457"/>
      <c r="H387" s="364"/>
    </row>
    <row r="388" spans="4:8" x14ac:dyDescent="0.2">
      <c r="D388" s="86"/>
      <c r="E388" s="457"/>
      <c r="F388" s="457"/>
      <c r="G388" s="457"/>
      <c r="H388" s="364"/>
    </row>
    <row r="389" spans="4:8" x14ac:dyDescent="0.2">
      <c r="D389" s="86"/>
      <c r="E389" s="457"/>
      <c r="F389" s="457"/>
      <c r="G389" s="457"/>
      <c r="H389" s="364"/>
    </row>
    <row r="390" spans="4:8" x14ac:dyDescent="0.2">
      <c r="D390" s="86"/>
      <c r="E390" s="457"/>
      <c r="F390" s="457"/>
      <c r="G390" s="457"/>
      <c r="H390" s="364"/>
    </row>
    <row r="391" spans="4:8" x14ac:dyDescent="0.2">
      <c r="D391" s="86"/>
      <c r="E391" s="457"/>
      <c r="F391" s="457"/>
      <c r="G391" s="457"/>
      <c r="H391" s="364"/>
    </row>
    <row r="392" spans="4:8" x14ac:dyDescent="0.2">
      <c r="D392" s="86"/>
      <c r="E392" s="457"/>
      <c r="F392" s="457"/>
      <c r="G392" s="457"/>
      <c r="H392" s="364"/>
    </row>
    <row r="393" spans="4:8" x14ac:dyDescent="0.2">
      <c r="D393" s="86"/>
      <c r="E393" s="457"/>
      <c r="F393" s="457"/>
      <c r="G393" s="457"/>
      <c r="H393" s="364"/>
    </row>
    <row r="394" spans="4:8" x14ac:dyDescent="0.2">
      <c r="D394" s="86"/>
      <c r="E394" s="457"/>
      <c r="F394" s="457"/>
      <c r="G394" s="457"/>
      <c r="H394" s="364"/>
    </row>
    <row r="395" spans="4:8" x14ac:dyDescent="0.2">
      <c r="D395" s="86"/>
      <c r="E395" s="457"/>
      <c r="F395" s="457"/>
      <c r="G395" s="457"/>
      <c r="H395" s="364"/>
    </row>
    <row r="396" spans="4:8" x14ac:dyDescent="0.2">
      <c r="D396" s="86"/>
      <c r="E396" s="457"/>
      <c r="F396" s="457"/>
      <c r="G396" s="457"/>
      <c r="H396" s="364"/>
    </row>
    <row r="397" spans="4:8" x14ac:dyDescent="0.2">
      <c r="D397" s="86"/>
      <c r="E397" s="457"/>
      <c r="F397" s="457"/>
      <c r="G397" s="457"/>
      <c r="H397" s="364"/>
    </row>
    <row r="398" spans="4:8" x14ac:dyDescent="0.2">
      <c r="D398" s="86"/>
      <c r="E398" s="457"/>
      <c r="F398" s="457"/>
      <c r="G398" s="457"/>
      <c r="H398" s="364"/>
    </row>
    <row r="399" spans="4:8" x14ac:dyDescent="0.2">
      <c r="D399" s="86"/>
      <c r="E399" s="457"/>
      <c r="F399" s="457"/>
      <c r="G399" s="457"/>
      <c r="H399" s="364"/>
    </row>
    <row r="400" spans="4:8" x14ac:dyDescent="0.2">
      <c r="D400" s="86"/>
      <c r="E400" s="457"/>
      <c r="F400" s="457"/>
      <c r="G400" s="457"/>
      <c r="H400" s="364"/>
    </row>
    <row r="401" spans="4:8" x14ac:dyDescent="0.2">
      <c r="D401" s="86"/>
      <c r="E401" s="457"/>
      <c r="F401" s="457"/>
      <c r="G401" s="457"/>
      <c r="H401" s="364"/>
    </row>
    <row r="402" spans="4:8" x14ac:dyDescent="0.2">
      <c r="D402" s="86"/>
      <c r="E402" s="457"/>
      <c r="F402" s="457"/>
      <c r="G402" s="457"/>
      <c r="H402" s="364"/>
    </row>
    <row r="403" spans="4:8" x14ac:dyDescent="0.2">
      <c r="D403" s="86"/>
      <c r="E403" s="457"/>
      <c r="F403" s="457"/>
      <c r="G403" s="457"/>
      <c r="H403" s="364"/>
    </row>
    <row r="404" spans="4:8" x14ac:dyDescent="0.2">
      <c r="D404" s="86"/>
      <c r="E404" s="457"/>
      <c r="F404" s="457"/>
      <c r="G404" s="457"/>
      <c r="H404" s="364"/>
    </row>
    <row r="405" spans="4:8" x14ac:dyDescent="0.2">
      <c r="D405" s="86"/>
      <c r="E405" s="457"/>
      <c r="F405" s="457"/>
      <c r="G405" s="457"/>
      <c r="H405" s="364"/>
    </row>
    <row r="406" spans="4:8" x14ac:dyDescent="0.2">
      <c r="D406" s="86"/>
      <c r="E406" s="457"/>
      <c r="F406" s="457"/>
      <c r="G406" s="457"/>
      <c r="H406" s="364"/>
    </row>
    <row r="407" spans="4:8" x14ac:dyDescent="0.2">
      <c r="D407" s="86"/>
      <c r="E407" s="457"/>
      <c r="F407" s="457"/>
      <c r="G407" s="457"/>
      <c r="H407" s="364"/>
    </row>
    <row r="408" spans="4:8" x14ac:dyDescent="0.2">
      <c r="D408" s="86"/>
      <c r="E408" s="457"/>
      <c r="F408" s="457"/>
      <c r="G408" s="457"/>
      <c r="H408" s="364"/>
    </row>
    <row r="409" spans="4:8" x14ac:dyDescent="0.2">
      <c r="D409" s="86"/>
      <c r="E409" s="457"/>
      <c r="F409" s="457"/>
      <c r="G409" s="457"/>
      <c r="H409" s="364"/>
    </row>
    <row r="410" spans="4:8" x14ac:dyDescent="0.2">
      <c r="D410" s="86"/>
      <c r="E410" s="457"/>
      <c r="F410" s="457"/>
      <c r="G410" s="457"/>
      <c r="H410" s="364"/>
    </row>
    <row r="411" spans="4:8" x14ac:dyDescent="0.2">
      <c r="D411" s="86"/>
      <c r="E411" s="457"/>
      <c r="F411" s="457"/>
      <c r="G411" s="457"/>
      <c r="H411" s="364"/>
    </row>
    <row r="412" spans="4:8" x14ac:dyDescent="0.2">
      <c r="D412" s="86"/>
      <c r="E412" s="457"/>
      <c r="F412" s="457"/>
      <c r="G412" s="457"/>
      <c r="H412" s="364"/>
    </row>
    <row r="413" spans="4:8" x14ac:dyDescent="0.2">
      <c r="D413" s="86"/>
      <c r="E413" s="457"/>
      <c r="F413" s="457"/>
      <c r="G413" s="457"/>
      <c r="H413" s="364"/>
    </row>
    <row r="414" spans="4:8" x14ac:dyDescent="0.2">
      <c r="D414" s="86"/>
      <c r="E414" s="457"/>
      <c r="F414" s="457"/>
      <c r="G414" s="457"/>
      <c r="H414" s="364"/>
    </row>
    <row r="415" spans="4:8" x14ac:dyDescent="0.2">
      <c r="D415" s="86"/>
      <c r="E415" s="457"/>
      <c r="F415" s="457"/>
      <c r="G415" s="457"/>
      <c r="H415" s="364"/>
    </row>
    <row r="416" spans="4:8" x14ac:dyDescent="0.2">
      <c r="D416" s="86"/>
      <c r="E416" s="457"/>
      <c r="F416" s="457"/>
      <c r="G416" s="457"/>
      <c r="H416" s="364"/>
    </row>
    <row r="417" spans="4:8" x14ac:dyDescent="0.2">
      <c r="D417" s="86"/>
      <c r="E417" s="457"/>
      <c r="F417" s="457"/>
      <c r="G417" s="457"/>
      <c r="H417" s="364"/>
    </row>
    <row r="418" spans="4:8" x14ac:dyDescent="0.2">
      <c r="D418" s="86"/>
      <c r="E418" s="457"/>
      <c r="F418" s="457"/>
      <c r="G418" s="457"/>
      <c r="H418" s="364"/>
    </row>
    <row r="419" spans="4:8" x14ac:dyDescent="0.2">
      <c r="D419" s="86"/>
      <c r="E419" s="457"/>
      <c r="F419" s="457"/>
      <c r="G419" s="457"/>
      <c r="H419" s="364"/>
    </row>
    <row r="420" spans="4:8" x14ac:dyDescent="0.2">
      <c r="D420" s="86"/>
      <c r="E420" s="457"/>
      <c r="F420" s="457"/>
      <c r="G420" s="457"/>
      <c r="H420" s="364"/>
    </row>
    <row r="421" spans="4:8" x14ac:dyDescent="0.2">
      <c r="D421" s="86"/>
      <c r="E421" s="457"/>
      <c r="F421" s="457"/>
      <c r="G421" s="457"/>
      <c r="H421" s="364"/>
    </row>
    <row r="422" spans="4:8" x14ac:dyDescent="0.2">
      <c r="D422" s="86"/>
      <c r="E422" s="457"/>
      <c r="F422" s="457"/>
      <c r="G422" s="457"/>
      <c r="H422" s="364"/>
    </row>
    <row r="423" spans="4:8" x14ac:dyDescent="0.2">
      <c r="D423" s="86"/>
      <c r="E423" s="457"/>
      <c r="F423" s="457"/>
      <c r="G423" s="457"/>
      <c r="H423" s="364"/>
    </row>
    <row r="424" spans="4:8" x14ac:dyDescent="0.2">
      <c r="D424" s="86"/>
      <c r="E424" s="457"/>
      <c r="F424" s="457"/>
      <c r="G424" s="457"/>
      <c r="H424" s="364"/>
    </row>
    <row r="425" spans="4:8" x14ac:dyDescent="0.2">
      <c r="D425" s="86"/>
      <c r="E425" s="457"/>
      <c r="F425" s="457"/>
      <c r="G425" s="457"/>
      <c r="H425" s="364"/>
    </row>
    <row r="426" spans="4:8" x14ac:dyDescent="0.2">
      <c r="D426" s="86"/>
      <c r="E426" s="457"/>
      <c r="F426" s="457"/>
      <c r="G426" s="457"/>
      <c r="H426" s="364"/>
    </row>
    <row r="427" spans="4:8" x14ac:dyDescent="0.2">
      <c r="D427" s="86"/>
      <c r="E427" s="457"/>
      <c r="F427" s="457"/>
      <c r="G427" s="457"/>
      <c r="H427" s="364"/>
    </row>
    <row r="428" spans="4:8" x14ac:dyDescent="0.2">
      <c r="D428" s="86"/>
      <c r="E428" s="457"/>
      <c r="F428" s="457"/>
      <c r="G428" s="457"/>
      <c r="H428" s="364"/>
    </row>
    <row r="429" spans="4:8" x14ac:dyDescent="0.2">
      <c r="D429" s="86"/>
      <c r="E429" s="457"/>
      <c r="F429" s="457"/>
      <c r="G429" s="457"/>
      <c r="H429" s="364"/>
    </row>
    <row r="430" spans="4:8" x14ac:dyDescent="0.2">
      <c r="D430" s="86"/>
      <c r="E430" s="457"/>
      <c r="F430" s="457"/>
      <c r="G430" s="457"/>
      <c r="H430" s="364"/>
    </row>
    <row r="431" spans="4:8" x14ac:dyDescent="0.2">
      <c r="D431" s="86"/>
      <c r="E431" s="457"/>
      <c r="F431" s="457"/>
      <c r="G431" s="457"/>
      <c r="H431" s="364"/>
    </row>
    <row r="432" spans="4:8" x14ac:dyDescent="0.2">
      <c r="D432" s="86"/>
      <c r="E432" s="457"/>
      <c r="F432" s="457"/>
      <c r="G432" s="457"/>
      <c r="H432" s="364"/>
    </row>
    <row r="433" spans="4:8" x14ac:dyDescent="0.2">
      <c r="D433" s="86"/>
      <c r="E433" s="457"/>
      <c r="F433" s="457"/>
      <c r="G433" s="457"/>
      <c r="H433" s="364"/>
    </row>
    <row r="434" spans="4:8" x14ac:dyDescent="0.2">
      <c r="D434" s="86"/>
      <c r="E434" s="457"/>
      <c r="F434" s="457"/>
      <c r="G434" s="457"/>
      <c r="H434" s="364"/>
    </row>
    <row r="435" spans="4:8" x14ac:dyDescent="0.2">
      <c r="D435" s="86"/>
      <c r="E435" s="457"/>
      <c r="F435" s="457"/>
      <c r="G435" s="457"/>
      <c r="H435" s="364"/>
    </row>
    <row r="436" spans="4:8" x14ac:dyDescent="0.2">
      <c r="D436" s="86"/>
      <c r="E436" s="457"/>
      <c r="F436" s="457"/>
      <c r="G436" s="457"/>
      <c r="H436" s="364"/>
    </row>
    <row r="437" spans="4:8" x14ac:dyDescent="0.2">
      <c r="D437" s="86"/>
      <c r="E437" s="457"/>
      <c r="F437" s="457"/>
      <c r="G437" s="457"/>
      <c r="H437" s="364"/>
    </row>
    <row r="438" spans="4:8" x14ac:dyDescent="0.2">
      <c r="D438" s="86"/>
      <c r="E438" s="457"/>
      <c r="F438" s="457"/>
      <c r="G438" s="457"/>
      <c r="H438" s="364"/>
    </row>
    <row r="439" spans="4:8" x14ac:dyDescent="0.2">
      <c r="D439" s="86"/>
      <c r="E439" s="457"/>
      <c r="F439" s="457"/>
      <c r="G439" s="457"/>
      <c r="H439" s="364"/>
    </row>
    <row r="440" spans="4:8" x14ac:dyDescent="0.2">
      <c r="D440" s="86"/>
      <c r="E440" s="457"/>
      <c r="F440" s="457"/>
      <c r="G440" s="457"/>
      <c r="H440" s="364"/>
    </row>
    <row r="441" spans="4:8" x14ac:dyDescent="0.2">
      <c r="D441" s="86"/>
      <c r="E441" s="457"/>
      <c r="F441" s="457"/>
      <c r="G441" s="457"/>
      <c r="H441" s="364"/>
    </row>
    <row r="442" spans="4:8" x14ac:dyDescent="0.2">
      <c r="D442" s="86"/>
      <c r="E442" s="457"/>
      <c r="F442" s="457"/>
      <c r="G442" s="457"/>
      <c r="H442" s="364"/>
    </row>
    <row r="443" spans="4:8" x14ac:dyDescent="0.2">
      <c r="D443" s="86"/>
      <c r="E443" s="457"/>
      <c r="F443" s="457"/>
      <c r="G443" s="457"/>
      <c r="H443" s="364"/>
    </row>
    <row r="444" spans="4:8" x14ac:dyDescent="0.2">
      <c r="D444" s="86"/>
      <c r="E444" s="457"/>
      <c r="F444" s="457"/>
      <c r="G444" s="457"/>
      <c r="H444" s="364"/>
    </row>
    <row r="445" spans="4:8" x14ac:dyDescent="0.2">
      <c r="D445" s="86"/>
      <c r="E445" s="457"/>
      <c r="F445" s="457"/>
      <c r="G445" s="457"/>
      <c r="H445" s="364"/>
    </row>
    <row r="446" spans="4:8" x14ac:dyDescent="0.2">
      <c r="D446" s="86"/>
      <c r="E446" s="457"/>
      <c r="F446" s="457"/>
      <c r="G446" s="457"/>
      <c r="H446" s="364"/>
    </row>
    <row r="447" spans="4:8" x14ac:dyDescent="0.2">
      <c r="D447" s="86"/>
      <c r="E447" s="457"/>
      <c r="F447" s="457"/>
      <c r="G447" s="457"/>
      <c r="H447" s="364"/>
    </row>
    <row r="448" spans="4:8" x14ac:dyDescent="0.2">
      <c r="D448" s="86"/>
      <c r="E448" s="457"/>
      <c r="F448" s="457"/>
      <c r="G448" s="457"/>
      <c r="H448" s="364"/>
    </row>
    <row r="449" spans="4:8" x14ac:dyDescent="0.2">
      <c r="D449" s="86"/>
      <c r="E449" s="457"/>
      <c r="F449" s="457"/>
      <c r="G449" s="457"/>
      <c r="H449" s="364"/>
    </row>
    <row r="450" spans="4:8" x14ac:dyDescent="0.2">
      <c r="D450" s="86"/>
      <c r="E450" s="457"/>
      <c r="F450" s="457"/>
      <c r="G450" s="457"/>
      <c r="H450" s="364"/>
    </row>
    <row r="451" spans="4:8" x14ac:dyDescent="0.2">
      <c r="D451" s="86"/>
      <c r="E451" s="457"/>
      <c r="F451" s="457"/>
      <c r="G451" s="457"/>
      <c r="H451" s="364"/>
    </row>
    <row r="452" spans="4:8" x14ac:dyDescent="0.2">
      <c r="D452" s="86"/>
      <c r="E452" s="457"/>
      <c r="F452" s="457"/>
      <c r="G452" s="457"/>
      <c r="H452" s="364"/>
    </row>
    <row r="453" spans="4:8" x14ac:dyDescent="0.2">
      <c r="D453" s="86"/>
      <c r="E453" s="457"/>
      <c r="F453" s="457"/>
      <c r="G453" s="457"/>
      <c r="H453" s="364"/>
    </row>
    <row r="454" spans="4:8" x14ac:dyDescent="0.2">
      <c r="D454" s="86"/>
      <c r="E454" s="457"/>
      <c r="F454" s="457"/>
      <c r="G454" s="457"/>
      <c r="H454" s="364"/>
    </row>
    <row r="455" spans="4:8" x14ac:dyDescent="0.2">
      <c r="D455" s="86"/>
      <c r="E455" s="457"/>
      <c r="F455" s="457"/>
      <c r="G455" s="457"/>
      <c r="H455" s="364"/>
    </row>
    <row r="456" spans="4:8" x14ac:dyDescent="0.2">
      <c r="D456" s="86"/>
      <c r="E456" s="457"/>
      <c r="F456" s="457"/>
      <c r="G456" s="457"/>
      <c r="H456" s="364"/>
    </row>
    <row r="457" spans="4:8" x14ac:dyDescent="0.2">
      <c r="D457" s="86"/>
      <c r="E457" s="457"/>
      <c r="F457" s="457"/>
      <c r="G457" s="457"/>
      <c r="H457" s="364"/>
    </row>
    <row r="458" spans="4:8" x14ac:dyDescent="0.2">
      <c r="D458" s="86"/>
      <c r="E458" s="457"/>
      <c r="F458" s="457"/>
      <c r="G458" s="457"/>
      <c r="H458" s="364"/>
    </row>
    <row r="459" spans="4:8" x14ac:dyDescent="0.2">
      <c r="D459" s="86"/>
      <c r="E459" s="457"/>
      <c r="F459" s="457"/>
      <c r="G459" s="457"/>
      <c r="H459" s="364"/>
    </row>
    <row r="460" spans="4:8" x14ac:dyDescent="0.2">
      <c r="D460" s="86"/>
      <c r="E460" s="457"/>
      <c r="F460" s="457"/>
      <c r="G460" s="457"/>
      <c r="H460" s="364"/>
    </row>
    <row r="461" spans="4:8" x14ac:dyDescent="0.2">
      <c r="D461" s="86"/>
      <c r="E461" s="457"/>
      <c r="F461" s="457"/>
      <c r="G461" s="457"/>
      <c r="H461" s="364"/>
    </row>
    <row r="462" spans="4:8" x14ac:dyDescent="0.2">
      <c r="D462" s="86"/>
      <c r="E462" s="457"/>
      <c r="F462" s="457"/>
      <c r="G462" s="457"/>
      <c r="H462" s="364"/>
    </row>
    <row r="463" spans="4:8" x14ac:dyDescent="0.2">
      <c r="D463" s="86"/>
      <c r="E463" s="457"/>
      <c r="F463" s="457"/>
      <c r="G463" s="457"/>
      <c r="H463" s="364"/>
    </row>
    <row r="464" spans="4:8" x14ac:dyDescent="0.2">
      <c r="D464" s="86"/>
      <c r="E464" s="457"/>
      <c r="F464" s="457"/>
      <c r="G464" s="457"/>
      <c r="H464" s="364"/>
    </row>
    <row r="465" spans="4:8" x14ac:dyDescent="0.2">
      <c r="D465" s="86"/>
      <c r="E465" s="457"/>
      <c r="F465" s="457"/>
      <c r="G465" s="457"/>
      <c r="H465" s="364"/>
    </row>
    <row r="466" spans="4:8" x14ac:dyDescent="0.2">
      <c r="D466" s="86"/>
      <c r="E466" s="457"/>
      <c r="F466" s="457"/>
      <c r="G466" s="457"/>
      <c r="H466" s="364"/>
    </row>
    <row r="467" spans="4:8" x14ac:dyDescent="0.2">
      <c r="D467" s="86"/>
      <c r="E467" s="457"/>
      <c r="F467" s="457"/>
      <c r="G467" s="457"/>
      <c r="H467" s="364"/>
    </row>
    <row r="468" spans="4:8" x14ac:dyDescent="0.2">
      <c r="D468" s="86"/>
      <c r="E468" s="457"/>
      <c r="F468" s="457"/>
      <c r="G468" s="457"/>
      <c r="H468" s="364"/>
    </row>
    <row r="469" spans="4:8" x14ac:dyDescent="0.2">
      <c r="D469" s="86"/>
      <c r="E469" s="457"/>
      <c r="F469" s="457"/>
      <c r="G469" s="457"/>
      <c r="H469" s="364"/>
    </row>
    <row r="470" spans="4:8" x14ac:dyDescent="0.2">
      <c r="D470" s="86"/>
      <c r="E470" s="457"/>
      <c r="F470" s="457"/>
      <c r="G470" s="457"/>
      <c r="H470" s="364"/>
    </row>
    <row r="471" spans="4:8" x14ac:dyDescent="0.2">
      <c r="D471" s="86"/>
      <c r="E471" s="457"/>
      <c r="F471" s="457"/>
      <c r="G471" s="457"/>
      <c r="H471" s="364"/>
    </row>
    <row r="472" spans="4:8" x14ac:dyDescent="0.2">
      <c r="D472" s="86"/>
      <c r="E472" s="457"/>
      <c r="F472" s="457"/>
      <c r="G472" s="457"/>
      <c r="H472" s="364"/>
    </row>
    <row r="473" spans="4:8" x14ac:dyDescent="0.2">
      <c r="D473" s="86"/>
      <c r="E473" s="457"/>
      <c r="F473" s="457"/>
      <c r="G473" s="457"/>
      <c r="H473" s="364"/>
    </row>
    <row r="474" spans="4:8" x14ac:dyDescent="0.2">
      <c r="D474" s="86"/>
      <c r="E474" s="457"/>
      <c r="F474" s="457"/>
      <c r="G474" s="457"/>
      <c r="H474" s="364"/>
    </row>
    <row r="475" spans="4:8" x14ac:dyDescent="0.2">
      <c r="D475" s="86"/>
      <c r="E475" s="457"/>
      <c r="F475" s="457"/>
      <c r="G475" s="457"/>
      <c r="H475" s="364"/>
    </row>
    <row r="476" spans="4:8" x14ac:dyDescent="0.2">
      <c r="D476" s="86"/>
      <c r="E476" s="457"/>
      <c r="F476" s="457"/>
      <c r="G476" s="457"/>
      <c r="H476" s="364"/>
    </row>
    <row r="477" spans="4:8" x14ac:dyDescent="0.2">
      <c r="D477" s="86"/>
      <c r="E477" s="457"/>
      <c r="F477" s="457"/>
      <c r="G477" s="457"/>
      <c r="H477" s="364"/>
    </row>
    <row r="478" spans="4:8" x14ac:dyDescent="0.2">
      <c r="D478" s="86"/>
      <c r="E478" s="457"/>
      <c r="F478" s="457"/>
      <c r="G478" s="457"/>
      <c r="H478" s="364"/>
    </row>
    <row r="479" spans="4:8" x14ac:dyDescent="0.2">
      <c r="D479" s="86"/>
      <c r="E479" s="457"/>
      <c r="F479" s="457"/>
      <c r="G479" s="457"/>
      <c r="H479" s="364"/>
    </row>
    <row r="480" spans="4:8" x14ac:dyDescent="0.2">
      <c r="D480" s="86"/>
      <c r="E480" s="457"/>
      <c r="F480" s="457"/>
      <c r="G480" s="457"/>
      <c r="H480" s="364"/>
    </row>
    <row r="481" spans="4:8" x14ac:dyDescent="0.2">
      <c r="D481" s="86"/>
      <c r="E481" s="457"/>
      <c r="F481" s="457"/>
      <c r="G481" s="457"/>
      <c r="H481" s="364"/>
    </row>
    <row r="482" spans="4:8" x14ac:dyDescent="0.2">
      <c r="D482" s="86"/>
      <c r="E482" s="457"/>
      <c r="F482" s="457"/>
      <c r="G482" s="457"/>
      <c r="H482" s="364"/>
    </row>
    <row r="483" spans="4:8" x14ac:dyDescent="0.2">
      <c r="D483" s="86"/>
      <c r="E483" s="457"/>
      <c r="F483" s="457"/>
      <c r="G483" s="457"/>
      <c r="H483" s="364"/>
    </row>
    <row r="484" spans="4:8" x14ac:dyDescent="0.2">
      <c r="D484" s="86"/>
      <c r="E484" s="457"/>
      <c r="F484" s="457"/>
      <c r="G484" s="457"/>
      <c r="H484" s="364"/>
    </row>
    <row r="485" spans="4:8" x14ac:dyDescent="0.2">
      <c r="D485" s="86"/>
      <c r="E485" s="457"/>
      <c r="F485" s="457"/>
      <c r="G485" s="457"/>
      <c r="H485" s="364"/>
    </row>
    <row r="486" spans="4:8" x14ac:dyDescent="0.2">
      <c r="D486" s="86"/>
      <c r="E486" s="457"/>
      <c r="F486" s="457"/>
      <c r="G486" s="457"/>
      <c r="H486" s="364"/>
    </row>
    <row r="487" spans="4:8" x14ac:dyDescent="0.2">
      <c r="D487" s="86"/>
      <c r="E487" s="457"/>
      <c r="F487" s="457"/>
      <c r="G487" s="457"/>
      <c r="H487" s="364"/>
    </row>
    <row r="488" spans="4:8" x14ac:dyDescent="0.2">
      <c r="D488" s="86"/>
      <c r="E488" s="457"/>
      <c r="F488" s="457"/>
      <c r="G488" s="457"/>
      <c r="H488" s="364"/>
    </row>
    <row r="489" spans="4:8" x14ac:dyDescent="0.2">
      <c r="D489" s="86"/>
      <c r="E489" s="457"/>
      <c r="F489" s="457"/>
      <c r="G489" s="457"/>
      <c r="H489" s="364"/>
    </row>
    <row r="490" spans="4:8" x14ac:dyDescent="0.2">
      <c r="D490" s="86"/>
      <c r="E490" s="457"/>
      <c r="F490" s="457"/>
      <c r="G490" s="457"/>
      <c r="H490" s="364"/>
    </row>
    <row r="491" spans="4:8" x14ac:dyDescent="0.2">
      <c r="D491" s="86"/>
      <c r="E491" s="457"/>
      <c r="F491" s="457"/>
      <c r="G491" s="457"/>
      <c r="H491" s="364"/>
    </row>
    <row r="492" spans="4:8" x14ac:dyDescent="0.2">
      <c r="D492" s="86"/>
      <c r="E492" s="457"/>
      <c r="F492" s="457"/>
      <c r="G492" s="457"/>
      <c r="H492" s="364"/>
    </row>
    <row r="493" spans="4:8" x14ac:dyDescent="0.2">
      <c r="D493" s="86"/>
      <c r="E493" s="457"/>
      <c r="F493" s="457"/>
      <c r="G493" s="457"/>
      <c r="H493" s="364"/>
    </row>
    <row r="494" spans="4:8" x14ac:dyDescent="0.2">
      <c r="D494" s="86"/>
      <c r="E494" s="457"/>
      <c r="F494" s="457"/>
      <c r="G494" s="457"/>
      <c r="H494" s="364"/>
    </row>
    <row r="495" spans="4:8" x14ac:dyDescent="0.2">
      <c r="D495" s="86"/>
      <c r="E495" s="457"/>
      <c r="F495" s="457"/>
      <c r="G495" s="457"/>
      <c r="H495" s="364"/>
    </row>
    <row r="496" spans="4:8" x14ac:dyDescent="0.2">
      <c r="D496" s="86"/>
      <c r="E496" s="457"/>
      <c r="F496" s="457"/>
      <c r="G496" s="457"/>
      <c r="H496" s="364"/>
    </row>
    <row r="497" spans="4:8" x14ac:dyDescent="0.2">
      <c r="D497" s="86"/>
      <c r="E497" s="457"/>
      <c r="F497" s="457"/>
      <c r="G497" s="457"/>
      <c r="H497" s="364"/>
    </row>
    <row r="498" spans="4:8" x14ac:dyDescent="0.2">
      <c r="D498" s="86"/>
      <c r="E498" s="457"/>
      <c r="F498" s="457"/>
      <c r="G498" s="457"/>
      <c r="H498" s="364"/>
    </row>
    <row r="499" spans="4:8" x14ac:dyDescent="0.2">
      <c r="D499" s="86"/>
      <c r="E499" s="457"/>
      <c r="F499" s="457"/>
      <c r="G499" s="457"/>
      <c r="H499" s="364"/>
    </row>
    <row r="500" spans="4:8" x14ac:dyDescent="0.2">
      <c r="D500" s="86"/>
      <c r="E500" s="457"/>
      <c r="F500" s="457"/>
      <c r="G500" s="457"/>
      <c r="H500" s="364"/>
    </row>
    <row r="501" spans="4:8" x14ac:dyDescent="0.2">
      <c r="D501" s="86"/>
      <c r="E501" s="457"/>
      <c r="F501" s="457"/>
      <c r="G501" s="457"/>
      <c r="H501" s="364"/>
    </row>
    <row r="502" spans="4:8" x14ac:dyDescent="0.2">
      <c r="D502" s="86"/>
      <c r="E502" s="457"/>
      <c r="F502" s="457"/>
      <c r="G502" s="457"/>
      <c r="H502" s="364"/>
    </row>
    <row r="503" spans="4:8" x14ac:dyDescent="0.2">
      <c r="D503" s="86"/>
      <c r="E503" s="457"/>
      <c r="F503" s="457"/>
      <c r="G503" s="457"/>
      <c r="H503" s="364"/>
    </row>
    <row r="504" spans="4:8" x14ac:dyDescent="0.2">
      <c r="D504" s="86"/>
      <c r="E504" s="457"/>
      <c r="F504" s="457"/>
      <c r="G504" s="457"/>
      <c r="H504" s="364"/>
    </row>
    <row r="505" spans="4:8" x14ac:dyDescent="0.2">
      <c r="D505" s="86"/>
      <c r="E505" s="457"/>
      <c r="F505" s="457"/>
      <c r="G505" s="457"/>
      <c r="H505" s="364"/>
    </row>
    <row r="506" spans="4:8" x14ac:dyDescent="0.2">
      <c r="D506" s="86"/>
      <c r="E506" s="457"/>
      <c r="F506" s="457"/>
      <c r="G506" s="457"/>
      <c r="H506" s="364"/>
    </row>
    <row r="507" spans="4:8" x14ac:dyDescent="0.2">
      <c r="D507" s="86"/>
      <c r="E507" s="457"/>
      <c r="F507" s="457"/>
      <c r="G507" s="457"/>
      <c r="H507" s="364"/>
    </row>
    <row r="508" spans="4:8" x14ac:dyDescent="0.2">
      <c r="D508" s="86"/>
      <c r="E508" s="457"/>
      <c r="F508" s="457"/>
      <c r="G508" s="457"/>
      <c r="H508" s="364"/>
    </row>
    <row r="509" spans="4:8" x14ac:dyDescent="0.2">
      <c r="D509" s="86"/>
      <c r="E509" s="457"/>
      <c r="F509" s="457"/>
      <c r="G509" s="457"/>
      <c r="H509" s="364"/>
    </row>
    <row r="510" spans="4:8" x14ac:dyDescent="0.2">
      <c r="D510" s="86"/>
      <c r="E510" s="457"/>
      <c r="F510" s="457"/>
      <c r="G510" s="457"/>
      <c r="H510" s="364"/>
    </row>
    <row r="511" spans="4:8" x14ac:dyDescent="0.2">
      <c r="D511" s="86"/>
      <c r="E511" s="457"/>
      <c r="F511" s="457"/>
      <c r="G511" s="457"/>
      <c r="H511" s="364"/>
    </row>
    <row r="512" spans="4:8" x14ac:dyDescent="0.2">
      <c r="D512" s="86"/>
      <c r="E512" s="457"/>
      <c r="F512" s="457"/>
      <c r="G512" s="457"/>
      <c r="H512" s="364"/>
    </row>
    <row r="513" spans="4:8" x14ac:dyDescent="0.2">
      <c r="D513" s="86"/>
      <c r="E513" s="457"/>
      <c r="F513" s="457"/>
      <c r="G513" s="457"/>
      <c r="H513" s="364"/>
    </row>
    <row r="514" spans="4:8" x14ac:dyDescent="0.2">
      <c r="D514" s="86"/>
      <c r="E514" s="457"/>
      <c r="F514" s="457"/>
      <c r="G514" s="457"/>
      <c r="H514" s="364"/>
    </row>
    <row r="515" spans="4:8" x14ac:dyDescent="0.2">
      <c r="D515" s="86"/>
      <c r="E515" s="457"/>
      <c r="F515" s="457"/>
      <c r="G515" s="457"/>
      <c r="H515" s="364"/>
    </row>
    <row r="516" spans="4:8" x14ac:dyDescent="0.2">
      <c r="D516" s="86"/>
      <c r="E516" s="457"/>
      <c r="F516" s="457"/>
      <c r="G516" s="457"/>
      <c r="H516" s="364"/>
    </row>
    <row r="517" spans="4:8" x14ac:dyDescent="0.2">
      <c r="D517" s="86"/>
      <c r="E517" s="457"/>
      <c r="F517" s="457"/>
      <c r="G517" s="457"/>
      <c r="H517" s="364"/>
    </row>
    <row r="518" spans="4:8" x14ac:dyDescent="0.2">
      <c r="D518" s="86"/>
      <c r="E518" s="457"/>
      <c r="F518" s="457"/>
      <c r="G518" s="457"/>
      <c r="H518" s="364"/>
    </row>
    <row r="519" spans="4:8" x14ac:dyDescent="0.2">
      <c r="D519" s="86"/>
      <c r="E519" s="457"/>
      <c r="F519" s="457"/>
      <c r="G519" s="457"/>
      <c r="H519" s="364"/>
    </row>
    <row r="520" spans="4:8" x14ac:dyDescent="0.2">
      <c r="D520" s="86"/>
      <c r="E520" s="457"/>
      <c r="F520" s="457"/>
      <c r="G520" s="457"/>
      <c r="H520" s="364"/>
    </row>
    <row r="521" spans="4:8" x14ac:dyDescent="0.2">
      <c r="D521" s="86"/>
      <c r="E521" s="457"/>
      <c r="F521" s="457"/>
      <c r="G521" s="457"/>
      <c r="H521" s="364"/>
    </row>
    <row r="522" spans="4:8" x14ac:dyDescent="0.2">
      <c r="D522" s="86"/>
      <c r="E522" s="457"/>
      <c r="F522" s="457"/>
      <c r="G522" s="457"/>
      <c r="H522" s="364"/>
    </row>
    <row r="523" spans="4:8" x14ac:dyDescent="0.2">
      <c r="D523" s="86"/>
      <c r="E523" s="457"/>
      <c r="F523" s="457"/>
      <c r="G523" s="457"/>
      <c r="H523" s="364"/>
    </row>
    <row r="524" spans="4:8" x14ac:dyDescent="0.2">
      <c r="D524" s="86"/>
      <c r="E524" s="457"/>
      <c r="F524" s="457"/>
      <c r="G524" s="457"/>
      <c r="H524" s="364"/>
    </row>
    <row r="525" spans="4:8" x14ac:dyDescent="0.2">
      <c r="D525" s="86"/>
      <c r="E525" s="457"/>
      <c r="F525" s="457"/>
      <c r="G525" s="457"/>
      <c r="H525" s="364"/>
    </row>
    <row r="526" spans="4:8" x14ac:dyDescent="0.2">
      <c r="D526" s="86"/>
      <c r="E526" s="457"/>
      <c r="F526" s="457"/>
      <c r="G526" s="457"/>
      <c r="H526" s="364"/>
    </row>
    <row r="527" spans="4:8" x14ac:dyDescent="0.2">
      <c r="D527" s="86"/>
      <c r="E527" s="457"/>
      <c r="F527" s="457"/>
      <c r="G527" s="457"/>
      <c r="H527" s="364"/>
    </row>
    <row r="528" spans="4:8" x14ac:dyDescent="0.2">
      <c r="D528" s="86"/>
      <c r="E528" s="457"/>
      <c r="F528" s="457"/>
      <c r="G528" s="457"/>
      <c r="H528" s="364"/>
    </row>
    <row r="529" spans="4:8" x14ac:dyDescent="0.2">
      <c r="D529" s="86"/>
      <c r="E529" s="457"/>
      <c r="F529" s="457"/>
      <c r="G529" s="457"/>
      <c r="H529" s="364"/>
    </row>
    <row r="530" spans="4:8" x14ac:dyDescent="0.2">
      <c r="D530" s="86"/>
      <c r="E530" s="457"/>
      <c r="F530" s="457"/>
      <c r="G530" s="457"/>
      <c r="H530" s="364"/>
    </row>
    <row r="531" spans="4:8" x14ac:dyDescent="0.2">
      <c r="D531" s="86"/>
      <c r="E531" s="457"/>
      <c r="F531" s="457"/>
      <c r="G531" s="457"/>
      <c r="H531" s="364"/>
    </row>
    <row r="532" spans="4:8" x14ac:dyDescent="0.2">
      <c r="D532" s="86"/>
      <c r="E532" s="457"/>
      <c r="F532" s="457"/>
      <c r="G532" s="457"/>
      <c r="H532" s="364"/>
    </row>
    <row r="533" spans="4:8" x14ac:dyDescent="0.2">
      <c r="D533" s="86"/>
      <c r="E533" s="457"/>
      <c r="F533" s="457"/>
      <c r="G533" s="457"/>
      <c r="H533" s="364"/>
    </row>
    <row r="534" spans="4:8" x14ac:dyDescent="0.2">
      <c r="D534" s="86"/>
      <c r="E534" s="457"/>
      <c r="F534" s="457"/>
      <c r="G534" s="457"/>
      <c r="H534" s="364"/>
    </row>
    <row r="535" spans="4:8" x14ac:dyDescent="0.2">
      <c r="D535" s="86"/>
      <c r="E535" s="457"/>
      <c r="F535" s="457"/>
      <c r="G535" s="457"/>
      <c r="H535" s="364"/>
    </row>
    <row r="536" spans="4:8" x14ac:dyDescent="0.2">
      <c r="D536" s="86"/>
      <c r="E536" s="457"/>
      <c r="F536" s="457"/>
      <c r="G536" s="457"/>
      <c r="H536" s="364"/>
    </row>
    <row r="537" spans="4:8" x14ac:dyDescent="0.2">
      <c r="D537" s="86"/>
      <c r="E537" s="457"/>
      <c r="F537" s="457"/>
      <c r="G537" s="457"/>
      <c r="H537" s="364"/>
    </row>
    <row r="538" spans="4:8" x14ac:dyDescent="0.2">
      <c r="D538" s="86"/>
      <c r="E538" s="457"/>
      <c r="F538" s="457"/>
      <c r="G538" s="457"/>
      <c r="H538" s="364"/>
    </row>
    <row r="539" spans="4:8" x14ac:dyDescent="0.2">
      <c r="D539" s="86"/>
      <c r="E539" s="457"/>
      <c r="F539" s="457"/>
      <c r="G539" s="457"/>
      <c r="H539" s="364"/>
    </row>
    <row r="540" spans="4:8" x14ac:dyDescent="0.2">
      <c r="D540" s="86"/>
      <c r="E540" s="457"/>
      <c r="F540" s="457"/>
      <c r="G540" s="457"/>
      <c r="H540" s="364"/>
    </row>
    <row r="541" spans="4:8" x14ac:dyDescent="0.2">
      <c r="D541" s="86"/>
      <c r="E541" s="457"/>
      <c r="F541" s="457"/>
      <c r="G541" s="457"/>
      <c r="H541" s="364"/>
    </row>
    <row r="542" spans="4:8" x14ac:dyDescent="0.2">
      <c r="D542" s="86"/>
      <c r="E542" s="457"/>
      <c r="F542" s="457"/>
      <c r="G542" s="457"/>
      <c r="H542" s="364"/>
    </row>
    <row r="543" spans="4:8" x14ac:dyDescent="0.2">
      <c r="D543" s="86"/>
      <c r="E543" s="457"/>
      <c r="F543" s="457"/>
      <c r="G543" s="457"/>
      <c r="H543" s="364"/>
    </row>
    <row r="544" spans="4:8" x14ac:dyDescent="0.2">
      <c r="D544" s="86"/>
      <c r="E544" s="457"/>
      <c r="F544" s="457"/>
      <c r="G544" s="457"/>
      <c r="H544" s="364"/>
    </row>
    <row r="545" spans="4:8" x14ac:dyDescent="0.2">
      <c r="D545" s="86"/>
      <c r="E545" s="457"/>
      <c r="F545" s="457"/>
      <c r="G545" s="457"/>
      <c r="H545" s="364"/>
    </row>
    <row r="546" spans="4:8" x14ac:dyDescent="0.2">
      <c r="D546" s="86"/>
      <c r="E546" s="457"/>
      <c r="F546" s="457"/>
      <c r="G546" s="457"/>
      <c r="H546" s="364"/>
    </row>
    <row r="547" spans="4:8" x14ac:dyDescent="0.2">
      <c r="D547" s="86"/>
      <c r="E547" s="457"/>
      <c r="F547" s="457"/>
      <c r="G547" s="457"/>
      <c r="H547" s="364"/>
    </row>
    <row r="548" spans="4:8" x14ac:dyDescent="0.2">
      <c r="D548" s="86"/>
      <c r="E548" s="457"/>
      <c r="F548" s="457"/>
      <c r="G548" s="457"/>
      <c r="H548" s="364"/>
    </row>
    <row r="549" spans="4:8" x14ac:dyDescent="0.2">
      <c r="D549" s="86"/>
      <c r="E549" s="457"/>
      <c r="F549" s="457"/>
      <c r="G549" s="457"/>
      <c r="H549" s="364"/>
    </row>
    <row r="550" spans="4:8" x14ac:dyDescent="0.2">
      <c r="D550" s="86"/>
      <c r="E550" s="457"/>
      <c r="F550" s="457"/>
      <c r="G550" s="457"/>
      <c r="H550" s="364"/>
    </row>
    <row r="551" spans="4:8" x14ac:dyDescent="0.2">
      <c r="D551" s="86"/>
      <c r="E551" s="457"/>
      <c r="F551" s="457"/>
      <c r="G551" s="457"/>
      <c r="H551" s="364"/>
    </row>
    <row r="552" spans="4:8" x14ac:dyDescent="0.2">
      <c r="D552" s="86"/>
      <c r="E552" s="457"/>
      <c r="F552" s="457"/>
      <c r="G552" s="457"/>
      <c r="H552" s="364"/>
    </row>
    <row r="553" spans="4:8" x14ac:dyDescent="0.2">
      <c r="D553" s="86"/>
      <c r="E553" s="457"/>
      <c r="F553" s="457"/>
      <c r="G553" s="457"/>
      <c r="H553" s="364"/>
    </row>
    <row r="554" spans="4:8" x14ac:dyDescent="0.2">
      <c r="D554" s="86"/>
      <c r="E554" s="457"/>
      <c r="F554" s="457"/>
      <c r="G554" s="457"/>
      <c r="H554" s="364"/>
    </row>
    <row r="555" spans="4:8" x14ac:dyDescent="0.2">
      <c r="D555" s="86"/>
      <c r="E555" s="457"/>
      <c r="F555" s="457"/>
      <c r="G555" s="457"/>
      <c r="H555" s="364"/>
    </row>
    <row r="556" spans="4:8" x14ac:dyDescent="0.2">
      <c r="D556" s="86"/>
      <c r="E556" s="457"/>
      <c r="F556" s="457"/>
      <c r="G556" s="457"/>
      <c r="H556" s="364"/>
    </row>
    <row r="557" spans="4:8" x14ac:dyDescent="0.2">
      <c r="D557" s="86"/>
      <c r="E557" s="457"/>
      <c r="F557" s="457"/>
      <c r="G557" s="457"/>
      <c r="H557" s="364"/>
    </row>
    <row r="558" spans="4:8" x14ac:dyDescent="0.2">
      <c r="D558" s="86"/>
      <c r="E558" s="457"/>
      <c r="F558" s="457"/>
      <c r="G558" s="457"/>
      <c r="H558" s="364"/>
    </row>
    <row r="559" spans="4:8" x14ac:dyDescent="0.2">
      <c r="D559" s="86"/>
      <c r="E559" s="457"/>
      <c r="F559" s="457"/>
      <c r="G559" s="457"/>
      <c r="H559" s="364"/>
    </row>
    <row r="560" spans="4:8" x14ac:dyDescent="0.2">
      <c r="D560" s="86"/>
      <c r="E560" s="457"/>
      <c r="F560" s="457"/>
      <c r="G560" s="457"/>
      <c r="H560" s="364"/>
    </row>
    <row r="561" spans="4:8" x14ac:dyDescent="0.2">
      <c r="D561" s="86"/>
      <c r="E561" s="457"/>
      <c r="F561" s="457"/>
      <c r="G561" s="457"/>
      <c r="H561" s="364"/>
    </row>
    <row r="562" spans="4:8" x14ac:dyDescent="0.2">
      <c r="D562" s="86"/>
      <c r="E562" s="457"/>
      <c r="F562" s="457"/>
      <c r="G562" s="457"/>
      <c r="H562" s="364"/>
    </row>
    <row r="563" spans="4:8" x14ac:dyDescent="0.2">
      <c r="D563" s="86"/>
      <c r="E563" s="457"/>
      <c r="F563" s="457"/>
      <c r="G563" s="457"/>
      <c r="H563" s="364"/>
    </row>
    <row r="564" spans="4:8" x14ac:dyDescent="0.2">
      <c r="D564" s="86"/>
      <c r="E564" s="457"/>
      <c r="F564" s="457"/>
      <c r="G564" s="457"/>
      <c r="H564" s="364"/>
    </row>
    <row r="565" spans="4:8" x14ac:dyDescent="0.2">
      <c r="D565" s="86"/>
      <c r="E565" s="457"/>
      <c r="F565" s="457"/>
      <c r="G565" s="457"/>
      <c r="H565" s="364"/>
    </row>
    <row r="566" spans="4:8" x14ac:dyDescent="0.2">
      <c r="D566" s="86"/>
      <c r="E566" s="457"/>
      <c r="F566" s="457"/>
      <c r="G566" s="457"/>
      <c r="H566" s="364"/>
    </row>
    <row r="567" spans="4:8" x14ac:dyDescent="0.2">
      <c r="D567" s="86"/>
      <c r="E567" s="457"/>
      <c r="F567" s="457"/>
      <c r="G567" s="457"/>
      <c r="H567" s="364"/>
    </row>
    <row r="568" spans="4:8" x14ac:dyDescent="0.2">
      <c r="D568" s="86"/>
      <c r="E568" s="457"/>
      <c r="F568" s="457"/>
      <c r="G568" s="457"/>
      <c r="H568" s="364"/>
    </row>
    <row r="569" spans="4:8" x14ac:dyDescent="0.2">
      <c r="D569" s="86"/>
      <c r="E569" s="457"/>
      <c r="F569" s="457"/>
      <c r="G569" s="457"/>
      <c r="H569" s="364"/>
    </row>
    <row r="570" spans="4:8" x14ac:dyDescent="0.2">
      <c r="D570" s="86"/>
      <c r="E570" s="457"/>
      <c r="F570" s="457"/>
      <c r="G570" s="457"/>
      <c r="H570" s="364"/>
    </row>
  </sheetData>
  <mergeCells count="9">
    <mergeCell ref="I11:I12"/>
    <mergeCell ref="J13:J70"/>
    <mergeCell ref="A244:C244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rowBreaks count="2" manualBreakCount="2">
    <brk id="92" max="8" man="1"/>
    <brk id="170" max="8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0"/>
  <sheetViews>
    <sheetView showGridLines="0" view="pageBreakPreview" topLeftCell="A103" zoomScale="70" zoomScaleNormal="90" zoomScaleSheetLayoutView="70" workbookViewId="0">
      <selection activeCell="A251" sqref="A251"/>
    </sheetView>
  </sheetViews>
  <sheetFormatPr baseColWidth="10" defaultRowHeight="12.75" x14ac:dyDescent="0.2"/>
  <cols>
    <col min="1" max="1" width="6.140625" style="337" bestFit="1" customWidth="1"/>
    <col min="2" max="2" width="6.28515625" style="337" bestFit="1" customWidth="1"/>
    <col min="3" max="3" width="37.7109375" style="359" customWidth="1"/>
    <col min="4" max="4" width="21.140625" style="3" bestFit="1" customWidth="1"/>
    <col min="5" max="5" width="13.85546875" style="471" bestFit="1" customWidth="1"/>
    <col min="6" max="6" width="14.28515625" style="472" customWidth="1"/>
    <col min="7" max="7" width="20.5703125" style="478" bestFit="1" customWidth="1"/>
    <col min="8" max="8" width="14.7109375" style="368" bestFit="1" customWidth="1"/>
    <col min="9" max="9" width="44" style="357" customWidth="1"/>
    <col min="10" max="10" width="27.42578125" style="338" customWidth="1"/>
    <col min="11" max="11" width="11.5703125" style="338"/>
    <col min="12" max="12" width="14.140625" style="338" bestFit="1" customWidth="1"/>
    <col min="13" max="248" width="11.5703125" style="338"/>
    <col min="249" max="249" width="9.7109375" style="338" customWidth="1"/>
    <col min="250" max="250" width="6" style="338" customWidth="1"/>
    <col min="251" max="251" width="60.5703125" style="338" customWidth="1"/>
    <col min="252" max="252" width="15.5703125" style="338" customWidth="1"/>
    <col min="253" max="264" width="13.28515625" style="338" customWidth="1"/>
    <col min="265" max="504" width="11.5703125" style="338"/>
    <col min="505" max="505" width="9.7109375" style="338" customWidth="1"/>
    <col min="506" max="506" width="6" style="338" customWidth="1"/>
    <col min="507" max="507" width="60.5703125" style="338" customWidth="1"/>
    <col min="508" max="508" width="15.5703125" style="338" customWidth="1"/>
    <col min="509" max="520" width="13.28515625" style="338" customWidth="1"/>
    <col min="521" max="760" width="11.5703125" style="338"/>
    <col min="761" max="761" width="9.7109375" style="338" customWidth="1"/>
    <col min="762" max="762" width="6" style="338" customWidth="1"/>
    <col min="763" max="763" width="60.5703125" style="338" customWidth="1"/>
    <col min="764" max="764" width="15.5703125" style="338" customWidth="1"/>
    <col min="765" max="776" width="13.28515625" style="338" customWidth="1"/>
    <col min="777" max="1016" width="11.5703125" style="338"/>
    <col min="1017" max="1017" width="9.7109375" style="338" customWidth="1"/>
    <col min="1018" max="1018" width="6" style="338" customWidth="1"/>
    <col min="1019" max="1019" width="60.5703125" style="338" customWidth="1"/>
    <col min="1020" max="1020" width="15.5703125" style="338" customWidth="1"/>
    <col min="1021" max="1032" width="13.28515625" style="338" customWidth="1"/>
    <col min="1033" max="1272" width="11.5703125" style="338"/>
    <col min="1273" max="1273" width="9.7109375" style="338" customWidth="1"/>
    <col min="1274" max="1274" width="6" style="338" customWidth="1"/>
    <col min="1275" max="1275" width="60.5703125" style="338" customWidth="1"/>
    <col min="1276" max="1276" width="15.5703125" style="338" customWidth="1"/>
    <col min="1277" max="1288" width="13.28515625" style="338" customWidth="1"/>
    <col min="1289" max="1528" width="11.5703125" style="338"/>
    <col min="1529" max="1529" width="9.7109375" style="338" customWidth="1"/>
    <col min="1530" max="1530" width="6" style="338" customWidth="1"/>
    <col min="1531" max="1531" width="60.5703125" style="338" customWidth="1"/>
    <col min="1532" max="1532" width="15.5703125" style="338" customWidth="1"/>
    <col min="1533" max="1544" width="13.28515625" style="338" customWidth="1"/>
    <col min="1545" max="1784" width="11.5703125" style="338"/>
    <col min="1785" max="1785" width="9.7109375" style="338" customWidth="1"/>
    <col min="1786" max="1786" width="6" style="338" customWidth="1"/>
    <col min="1787" max="1787" width="60.5703125" style="338" customWidth="1"/>
    <col min="1788" max="1788" width="15.5703125" style="338" customWidth="1"/>
    <col min="1789" max="1800" width="13.28515625" style="338" customWidth="1"/>
    <col min="1801" max="2040" width="11.5703125" style="338"/>
    <col min="2041" max="2041" width="9.7109375" style="338" customWidth="1"/>
    <col min="2042" max="2042" width="6" style="338" customWidth="1"/>
    <col min="2043" max="2043" width="60.5703125" style="338" customWidth="1"/>
    <col min="2044" max="2044" width="15.5703125" style="338" customWidth="1"/>
    <col min="2045" max="2056" width="13.28515625" style="338" customWidth="1"/>
    <col min="2057" max="2296" width="11.5703125" style="338"/>
    <col min="2297" max="2297" width="9.7109375" style="338" customWidth="1"/>
    <col min="2298" max="2298" width="6" style="338" customWidth="1"/>
    <col min="2299" max="2299" width="60.5703125" style="338" customWidth="1"/>
    <col min="2300" max="2300" width="15.5703125" style="338" customWidth="1"/>
    <col min="2301" max="2312" width="13.28515625" style="338" customWidth="1"/>
    <col min="2313" max="2552" width="11.5703125" style="338"/>
    <col min="2553" max="2553" width="9.7109375" style="338" customWidth="1"/>
    <col min="2554" max="2554" width="6" style="338" customWidth="1"/>
    <col min="2555" max="2555" width="60.5703125" style="338" customWidth="1"/>
    <col min="2556" max="2556" width="15.5703125" style="338" customWidth="1"/>
    <col min="2557" max="2568" width="13.28515625" style="338" customWidth="1"/>
    <col min="2569" max="2808" width="11.5703125" style="338"/>
    <col min="2809" max="2809" width="9.7109375" style="338" customWidth="1"/>
    <col min="2810" max="2810" width="6" style="338" customWidth="1"/>
    <col min="2811" max="2811" width="60.5703125" style="338" customWidth="1"/>
    <col min="2812" max="2812" width="15.5703125" style="338" customWidth="1"/>
    <col min="2813" max="2824" width="13.28515625" style="338" customWidth="1"/>
    <col min="2825" max="3064" width="11.5703125" style="338"/>
    <col min="3065" max="3065" width="9.7109375" style="338" customWidth="1"/>
    <col min="3066" max="3066" width="6" style="338" customWidth="1"/>
    <col min="3067" max="3067" width="60.5703125" style="338" customWidth="1"/>
    <col min="3068" max="3068" width="15.5703125" style="338" customWidth="1"/>
    <col min="3069" max="3080" width="13.28515625" style="338" customWidth="1"/>
    <col min="3081" max="3320" width="11.5703125" style="338"/>
    <col min="3321" max="3321" width="9.7109375" style="338" customWidth="1"/>
    <col min="3322" max="3322" width="6" style="338" customWidth="1"/>
    <col min="3323" max="3323" width="60.5703125" style="338" customWidth="1"/>
    <col min="3324" max="3324" width="15.5703125" style="338" customWidth="1"/>
    <col min="3325" max="3336" width="13.28515625" style="338" customWidth="1"/>
    <col min="3337" max="3576" width="11.5703125" style="338"/>
    <col min="3577" max="3577" width="9.7109375" style="338" customWidth="1"/>
    <col min="3578" max="3578" width="6" style="338" customWidth="1"/>
    <col min="3579" max="3579" width="60.5703125" style="338" customWidth="1"/>
    <col min="3580" max="3580" width="15.5703125" style="338" customWidth="1"/>
    <col min="3581" max="3592" width="13.28515625" style="338" customWidth="1"/>
    <col min="3593" max="3832" width="11.5703125" style="338"/>
    <col min="3833" max="3833" width="9.7109375" style="338" customWidth="1"/>
    <col min="3834" max="3834" width="6" style="338" customWidth="1"/>
    <col min="3835" max="3835" width="60.5703125" style="338" customWidth="1"/>
    <col min="3836" max="3836" width="15.5703125" style="338" customWidth="1"/>
    <col min="3837" max="3848" width="13.28515625" style="338" customWidth="1"/>
    <col min="3849" max="4088" width="11.5703125" style="338"/>
    <col min="4089" max="4089" width="9.7109375" style="338" customWidth="1"/>
    <col min="4090" max="4090" width="6" style="338" customWidth="1"/>
    <col min="4091" max="4091" width="60.5703125" style="338" customWidth="1"/>
    <col min="4092" max="4092" width="15.5703125" style="338" customWidth="1"/>
    <col min="4093" max="4104" width="13.28515625" style="338" customWidth="1"/>
    <col min="4105" max="4344" width="11.5703125" style="338"/>
    <col min="4345" max="4345" width="9.7109375" style="338" customWidth="1"/>
    <col min="4346" max="4346" width="6" style="338" customWidth="1"/>
    <col min="4347" max="4347" width="60.5703125" style="338" customWidth="1"/>
    <col min="4348" max="4348" width="15.5703125" style="338" customWidth="1"/>
    <col min="4349" max="4360" width="13.28515625" style="338" customWidth="1"/>
    <col min="4361" max="4600" width="11.5703125" style="338"/>
    <col min="4601" max="4601" width="9.7109375" style="338" customWidth="1"/>
    <col min="4602" max="4602" width="6" style="338" customWidth="1"/>
    <col min="4603" max="4603" width="60.5703125" style="338" customWidth="1"/>
    <col min="4604" max="4604" width="15.5703125" style="338" customWidth="1"/>
    <col min="4605" max="4616" width="13.28515625" style="338" customWidth="1"/>
    <col min="4617" max="4856" width="11.5703125" style="338"/>
    <col min="4857" max="4857" width="9.7109375" style="338" customWidth="1"/>
    <col min="4858" max="4858" width="6" style="338" customWidth="1"/>
    <col min="4859" max="4859" width="60.5703125" style="338" customWidth="1"/>
    <col min="4860" max="4860" width="15.5703125" style="338" customWidth="1"/>
    <col min="4861" max="4872" width="13.28515625" style="338" customWidth="1"/>
    <col min="4873" max="5112" width="11.5703125" style="338"/>
    <col min="5113" max="5113" width="9.7109375" style="338" customWidth="1"/>
    <col min="5114" max="5114" width="6" style="338" customWidth="1"/>
    <col min="5115" max="5115" width="60.5703125" style="338" customWidth="1"/>
    <col min="5116" max="5116" width="15.5703125" style="338" customWidth="1"/>
    <col min="5117" max="5128" width="13.28515625" style="338" customWidth="1"/>
    <col min="5129" max="5368" width="11.5703125" style="338"/>
    <col min="5369" max="5369" width="9.7109375" style="338" customWidth="1"/>
    <col min="5370" max="5370" width="6" style="338" customWidth="1"/>
    <col min="5371" max="5371" width="60.5703125" style="338" customWidth="1"/>
    <col min="5372" max="5372" width="15.5703125" style="338" customWidth="1"/>
    <col min="5373" max="5384" width="13.28515625" style="338" customWidth="1"/>
    <col min="5385" max="5624" width="11.5703125" style="338"/>
    <col min="5625" max="5625" width="9.7109375" style="338" customWidth="1"/>
    <col min="5626" max="5626" width="6" style="338" customWidth="1"/>
    <col min="5627" max="5627" width="60.5703125" style="338" customWidth="1"/>
    <col min="5628" max="5628" width="15.5703125" style="338" customWidth="1"/>
    <col min="5629" max="5640" width="13.28515625" style="338" customWidth="1"/>
    <col min="5641" max="5880" width="11.5703125" style="338"/>
    <col min="5881" max="5881" width="9.7109375" style="338" customWidth="1"/>
    <col min="5882" max="5882" width="6" style="338" customWidth="1"/>
    <col min="5883" max="5883" width="60.5703125" style="338" customWidth="1"/>
    <col min="5884" max="5884" width="15.5703125" style="338" customWidth="1"/>
    <col min="5885" max="5896" width="13.28515625" style="338" customWidth="1"/>
    <col min="5897" max="6136" width="11.5703125" style="338"/>
    <col min="6137" max="6137" width="9.7109375" style="338" customWidth="1"/>
    <col min="6138" max="6138" width="6" style="338" customWidth="1"/>
    <col min="6139" max="6139" width="60.5703125" style="338" customWidth="1"/>
    <col min="6140" max="6140" width="15.5703125" style="338" customWidth="1"/>
    <col min="6141" max="6152" width="13.28515625" style="338" customWidth="1"/>
    <col min="6153" max="6392" width="11.5703125" style="338"/>
    <col min="6393" max="6393" width="9.7109375" style="338" customWidth="1"/>
    <col min="6394" max="6394" width="6" style="338" customWidth="1"/>
    <col min="6395" max="6395" width="60.5703125" style="338" customWidth="1"/>
    <col min="6396" max="6396" width="15.5703125" style="338" customWidth="1"/>
    <col min="6397" max="6408" width="13.28515625" style="338" customWidth="1"/>
    <col min="6409" max="6648" width="11.5703125" style="338"/>
    <col min="6649" max="6649" width="9.7109375" style="338" customWidth="1"/>
    <col min="6650" max="6650" width="6" style="338" customWidth="1"/>
    <col min="6651" max="6651" width="60.5703125" style="338" customWidth="1"/>
    <col min="6652" max="6652" width="15.5703125" style="338" customWidth="1"/>
    <col min="6653" max="6664" width="13.28515625" style="338" customWidth="1"/>
    <col min="6665" max="6904" width="11.5703125" style="338"/>
    <col min="6905" max="6905" width="9.7109375" style="338" customWidth="1"/>
    <col min="6906" max="6906" width="6" style="338" customWidth="1"/>
    <col min="6907" max="6907" width="60.5703125" style="338" customWidth="1"/>
    <col min="6908" max="6908" width="15.5703125" style="338" customWidth="1"/>
    <col min="6909" max="6920" width="13.28515625" style="338" customWidth="1"/>
    <col min="6921" max="7160" width="11.5703125" style="338"/>
    <col min="7161" max="7161" width="9.7109375" style="338" customWidth="1"/>
    <col min="7162" max="7162" width="6" style="338" customWidth="1"/>
    <col min="7163" max="7163" width="60.5703125" style="338" customWidth="1"/>
    <col min="7164" max="7164" width="15.5703125" style="338" customWidth="1"/>
    <col min="7165" max="7176" width="13.28515625" style="338" customWidth="1"/>
    <col min="7177" max="7416" width="11.5703125" style="338"/>
    <col min="7417" max="7417" width="9.7109375" style="338" customWidth="1"/>
    <col min="7418" max="7418" width="6" style="338" customWidth="1"/>
    <col min="7419" max="7419" width="60.5703125" style="338" customWidth="1"/>
    <col min="7420" max="7420" width="15.5703125" style="338" customWidth="1"/>
    <col min="7421" max="7432" width="13.28515625" style="338" customWidth="1"/>
    <col min="7433" max="7672" width="11.5703125" style="338"/>
    <col min="7673" max="7673" width="9.7109375" style="338" customWidth="1"/>
    <col min="7674" max="7674" width="6" style="338" customWidth="1"/>
    <col min="7675" max="7675" width="60.5703125" style="338" customWidth="1"/>
    <col min="7676" max="7676" width="15.5703125" style="338" customWidth="1"/>
    <col min="7677" max="7688" width="13.28515625" style="338" customWidth="1"/>
    <col min="7689" max="7928" width="11.5703125" style="338"/>
    <col min="7929" max="7929" width="9.7109375" style="338" customWidth="1"/>
    <col min="7930" max="7930" width="6" style="338" customWidth="1"/>
    <col min="7931" max="7931" width="60.5703125" style="338" customWidth="1"/>
    <col min="7932" max="7932" width="15.5703125" style="338" customWidth="1"/>
    <col min="7933" max="7944" width="13.28515625" style="338" customWidth="1"/>
    <col min="7945" max="8184" width="11.5703125" style="338"/>
    <col min="8185" max="8185" width="9.7109375" style="338" customWidth="1"/>
    <col min="8186" max="8186" width="6" style="338" customWidth="1"/>
    <col min="8187" max="8187" width="60.5703125" style="338" customWidth="1"/>
    <col min="8188" max="8188" width="15.5703125" style="338" customWidth="1"/>
    <col min="8189" max="8200" width="13.28515625" style="338" customWidth="1"/>
    <col min="8201" max="8440" width="11.5703125" style="338"/>
    <col min="8441" max="8441" width="9.7109375" style="338" customWidth="1"/>
    <col min="8442" max="8442" width="6" style="338" customWidth="1"/>
    <col min="8443" max="8443" width="60.5703125" style="338" customWidth="1"/>
    <col min="8444" max="8444" width="15.5703125" style="338" customWidth="1"/>
    <col min="8445" max="8456" width="13.28515625" style="338" customWidth="1"/>
    <col min="8457" max="8696" width="11.5703125" style="338"/>
    <col min="8697" max="8697" width="9.7109375" style="338" customWidth="1"/>
    <col min="8698" max="8698" width="6" style="338" customWidth="1"/>
    <col min="8699" max="8699" width="60.5703125" style="338" customWidth="1"/>
    <col min="8700" max="8700" width="15.5703125" style="338" customWidth="1"/>
    <col min="8701" max="8712" width="13.28515625" style="338" customWidth="1"/>
    <col min="8713" max="8952" width="11.5703125" style="338"/>
    <col min="8953" max="8953" width="9.7109375" style="338" customWidth="1"/>
    <col min="8954" max="8954" width="6" style="338" customWidth="1"/>
    <col min="8955" max="8955" width="60.5703125" style="338" customWidth="1"/>
    <col min="8956" max="8956" width="15.5703125" style="338" customWidth="1"/>
    <col min="8957" max="8968" width="13.28515625" style="338" customWidth="1"/>
    <col min="8969" max="9208" width="11.5703125" style="338"/>
    <col min="9209" max="9209" width="9.7109375" style="338" customWidth="1"/>
    <col min="9210" max="9210" width="6" style="338" customWidth="1"/>
    <col min="9211" max="9211" width="60.5703125" style="338" customWidth="1"/>
    <col min="9212" max="9212" width="15.5703125" style="338" customWidth="1"/>
    <col min="9213" max="9224" width="13.28515625" style="338" customWidth="1"/>
    <col min="9225" max="9464" width="11.5703125" style="338"/>
    <col min="9465" max="9465" width="9.7109375" style="338" customWidth="1"/>
    <col min="9466" max="9466" width="6" style="338" customWidth="1"/>
    <col min="9467" max="9467" width="60.5703125" style="338" customWidth="1"/>
    <col min="9468" max="9468" width="15.5703125" style="338" customWidth="1"/>
    <col min="9469" max="9480" width="13.28515625" style="338" customWidth="1"/>
    <col min="9481" max="9720" width="11.5703125" style="338"/>
    <col min="9721" max="9721" width="9.7109375" style="338" customWidth="1"/>
    <col min="9722" max="9722" width="6" style="338" customWidth="1"/>
    <col min="9723" max="9723" width="60.5703125" style="338" customWidth="1"/>
    <col min="9724" max="9724" width="15.5703125" style="338" customWidth="1"/>
    <col min="9725" max="9736" width="13.28515625" style="338" customWidth="1"/>
    <col min="9737" max="9976" width="11.5703125" style="338"/>
    <col min="9977" max="9977" width="9.7109375" style="338" customWidth="1"/>
    <col min="9978" max="9978" width="6" style="338" customWidth="1"/>
    <col min="9979" max="9979" width="60.5703125" style="338" customWidth="1"/>
    <col min="9980" max="9980" width="15.5703125" style="338" customWidth="1"/>
    <col min="9981" max="9992" width="13.28515625" style="338" customWidth="1"/>
    <col min="9993" max="10232" width="11.5703125" style="338"/>
    <col min="10233" max="10233" width="9.7109375" style="338" customWidth="1"/>
    <col min="10234" max="10234" width="6" style="338" customWidth="1"/>
    <col min="10235" max="10235" width="60.5703125" style="338" customWidth="1"/>
    <col min="10236" max="10236" width="15.5703125" style="338" customWidth="1"/>
    <col min="10237" max="10248" width="13.28515625" style="338" customWidth="1"/>
    <col min="10249" max="10488" width="11.5703125" style="338"/>
    <col min="10489" max="10489" width="9.7109375" style="338" customWidth="1"/>
    <col min="10490" max="10490" width="6" style="338" customWidth="1"/>
    <col min="10491" max="10491" width="60.5703125" style="338" customWidth="1"/>
    <col min="10492" max="10492" width="15.5703125" style="338" customWidth="1"/>
    <col min="10493" max="10504" width="13.28515625" style="338" customWidth="1"/>
    <col min="10505" max="10744" width="11.5703125" style="338"/>
    <col min="10745" max="10745" width="9.7109375" style="338" customWidth="1"/>
    <col min="10746" max="10746" width="6" style="338" customWidth="1"/>
    <col min="10747" max="10747" width="60.5703125" style="338" customWidth="1"/>
    <col min="10748" max="10748" width="15.5703125" style="338" customWidth="1"/>
    <col min="10749" max="10760" width="13.28515625" style="338" customWidth="1"/>
    <col min="10761" max="11000" width="11.5703125" style="338"/>
    <col min="11001" max="11001" width="9.7109375" style="338" customWidth="1"/>
    <col min="11002" max="11002" width="6" style="338" customWidth="1"/>
    <col min="11003" max="11003" width="60.5703125" style="338" customWidth="1"/>
    <col min="11004" max="11004" width="15.5703125" style="338" customWidth="1"/>
    <col min="11005" max="11016" width="13.28515625" style="338" customWidth="1"/>
    <col min="11017" max="11256" width="11.5703125" style="338"/>
    <col min="11257" max="11257" width="9.7109375" style="338" customWidth="1"/>
    <col min="11258" max="11258" width="6" style="338" customWidth="1"/>
    <col min="11259" max="11259" width="60.5703125" style="338" customWidth="1"/>
    <col min="11260" max="11260" width="15.5703125" style="338" customWidth="1"/>
    <col min="11261" max="11272" width="13.28515625" style="338" customWidth="1"/>
    <col min="11273" max="11512" width="11.5703125" style="338"/>
    <col min="11513" max="11513" width="9.7109375" style="338" customWidth="1"/>
    <col min="11514" max="11514" width="6" style="338" customWidth="1"/>
    <col min="11515" max="11515" width="60.5703125" style="338" customWidth="1"/>
    <col min="11516" max="11516" width="15.5703125" style="338" customWidth="1"/>
    <col min="11517" max="11528" width="13.28515625" style="338" customWidth="1"/>
    <col min="11529" max="11768" width="11.5703125" style="338"/>
    <col min="11769" max="11769" width="9.7109375" style="338" customWidth="1"/>
    <col min="11770" max="11770" width="6" style="338" customWidth="1"/>
    <col min="11771" max="11771" width="60.5703125" style="338" customWidth="1"/>
    <col min="11772" max="11772" width="15.5703125" style="338" customWidth="1"/>
    <col min="11773" max="11784" width="13.28515625" style="338" customWidth="1"/>
    <col min="11785" max="12024" width="11.5703125" style="338"/>
    <col min="12025" max="12025" width="9.7109375" style="338" customWidth="1"/>
    <col min="12026" max="12026" width="6" style="338" customWidth="1"/>
    <col min="12027" max="12027" width="60.5703125" style="338" customWidth="1"/>
    <col min="12028" max="12028" width="15.5703125" style="338" customWidth="1"/>
    <col min="12029" max="12040" width="13.28515625" style="338" customWidth="1"/>
    <col min="12041" max="12280" width="11.5703125" style="338"/>
    <col min="12281" max="12281" width="9.7109375" style="338" customWidth="1"/>
    <col min="12282" max="12282" width="6" style="338" customWidth="1"/>
    <col min="12283" max="12283" width="60.5703125" style="338" customWidth="1"/>
    <col min="12284" max="12284" width="15.5703125" style="338" customWidth="1"/>
    <col min="12285" max="12296" width="13.28515625" style="338" customWidth="1"/>
    <col min="12297" max="12536" width="11.5703125" style="338"/>
    <col min="12537" max="12537" width="9.7109375" style="338" customWidth="1"/>
    <col min="12538" max="12538" width="6" style="338" customWidth="1"/>
    <col min="12539" max="12539" width="60.5703125" style="338" customWidth="1"/>
    <col min="12540" max="12540" width="15.5703125" style="338" customWidth="1"/>
    <col min="12541" max="12552" width="13.28515625" style="338" customWidth="1"/>
    <col min="12553" max="12792" width="11.5703125" style="338"/>
    <col min="12793" max="12793" width="9.7109375" style="338" customWidth="1"/>
    <col min="12794" max="12794" width="6" style="338" customWidth="1"/>
    <col min="12795" max="12795" width="60.5703125" style="338" customWidth="1"/>
    <col min="12796" max="12796" width="15.5703125" style="338" customWidth="1"/>
    <col min="12797" max="12808" width="13.28515625" style="338" customWidth="1"/>
    <col min="12809" max="13048" width="11.5703125" style="338"/>
    <col min="13049" max="13049" width="9.7109375" style="338" customWidth="1"/>
    <col min="13050" max="13050" width="6" style="338" customWidth="1"/>
    <col min="13051" max="13051" width="60.5703125" style="338" customWidth="1"/>
    <col min="13052" max="13052" width="15.5703125" style="338" customWidth="1"/>
    <col min="13053" max="13064" width="13.28515625" style="338" customWidth="1"/>
    <col min="13065" max="13304" width="11.5703125" style="338"/>
    <col min="13305" max="13305" width="9.7109375" style="338" customWidth="1"/>
    <col min="13306" max="13306" width="6" style="338" customWidth="1"/>
    <col min="13307" max="13307" width="60.5703125" style="338" customWidth="1"/>
    <col min="13308" max="13308" width="15.5703125" style="338" customWidth="1"/>
    <col min="13309" max="13320" width="13.28515625" style="338" customWidth="1"/>
    <col min="13321" max="13560" width="11.5703125" style="338"/>
    <col min="13561" max="13561" width="9.7109375" style="338" customWidth="1"/>
    <col min="13562" max="13562" width="6" style="338" customWidth="1"/>
    <col min="13563" max="13563" width="60.5703125" style="338" customWidth="1"/>
    <col min="13564" max="13564" width="15.5703125" style="338" customWidth="1"/>
    <col min="13565" max="13576" width="13.28515625" style="338" customWidth="1"/>
    <col min="13577" max="13816" width="11.5703125" style="338"/>
    <col min="13817" max="13817" width="9.7109375" style="338" customWidth="1"/>
    <col min="13818" max="13818" width="6" style="338" customWidth="1"/>
    <col min="13819" max="13819" width="60.5703125" style="338" customWidth="1"/>
    <col min="13820" max="13820" width="15.5703125" style="338" customWidth="1"/>
    <col min="13821" max="13832" width="13.28515625" style="338" customWidth="1"/>
    <col min="13833" max="14072" width="11.5703125" style="338"/>
    <col min="14073" max="14073" width="9.7109375" style="338" customWidth="1"/>
    <col min="14074" max="14074" width="6" style="338" customWidth="1"/>
    <col min="14075" max="14075" width="60.5703125" style="338" customWidth="1"/>
    <col min="14076" max="14076" width="15.5703125" style="338" customWidth="1"/>
    <col min="14077" max="14088" width="13.28515625" style="338" customWidth="1"/>
    <col min="14089" max="14328" width="11.5703125" style="338"/>
    <col min="14329" max="14329" width="9.7109375" style="338" customWidth="1"/>
    <col min="14330" max="14330" width="6" style="338" customWidth="1"/>
    <col min="14331" max="14331" width="60.5703125" style="338" customWidth="1"/>
    <col min="14332" max="14332" width="15.5703125" style="338" customWidth="1"/>
    <col min="14333" max="14344" width="13.28515625" style="338" customWidth="1"/>
    <col min="14345" max="14584" width="11.5703125" style="338"/>
    <col min="14585" max="14585" width="9.7109375" style="338" customWidth="1"/>
    <col min="14586" max="14586" width="6" style="338" customWidth="1"/>
    <col min="14587" max="14587" width="60.5703125" style="338" customWidth="1"/>
    <col min="14588" max="14588" width="15.5703125" style="338" customWidth="1"/>
    <col min="14589" max="14600" width="13.28515625" style="338" customWidth="1"/>
    <col min="14601" max="14840" width="11.5703125" style="338"/>
    <col min="14841" max="14841" width="9.7109375" style="338" customWidth="1"/>
    <col min="14842" max="14842" width="6" style="338" customWidth="1"/>
    <col min="14843" max="14843" width="60.5703125" style="338" customWidth="1"/>
    <col min="14844" max="14844" width="15.5703125" style="338" customWidth="1"/>
    <col min="14845" max="14856" width="13.28515625" style="338" customWidth="1"/>
    <col min="14857" max="15096" width="11.5703125" style="338"/>
    <col min="15097" max="15097" width="9.7109375" style="338" customWidth="1"/>
    <col min="15098" max="15098" width="6" style="338" customWidth="1"/>
    <col min="15099" max="15099" width="60.5703125" style="338" customWidth="1"/>
    <col min="15100" max="15100" width="15.5703125" style="338" customWidth="1"/>
    <col min="15101" max="15112" width="13.28515625" style="338" customWidth="1"/>
    <col min="15113" max="15352" width="11.5703125" style="338"/>
    <col min="15353" max="15353" width="9.7109375" style="338" customWidth="1"/>
    <col min="15354" max="15354" width="6" style="338" customWidth="1"/>
    <col min="15355" max="15355" width="60.5703125" style="338" customWidth="1"/>
    <col min="15356" max="15356" width="15.5703125" style="338" customWidth="1"/>
    <col min="15357" max="15368" width="13.28515625" style="338" customWidth="1"/>
    <col min="15369" max="15608" width="11.5703125" style="338"/>
    <col min="15609" max="15609" width="9.7109375" style="338" customWidth="1"/>
    <col min="15610" max="15610" width="6" style="338" customWidth="1"/>
    <col min="15611" max="15611" width="60.5703125" style="338" customWidth="1"/>
    <col min="15612" max="15612" width="15.5703125" style="338" customWidth="1"/>
    <col min="15613" max="15624" width="13.28515625" style="338" customWidth="1"/>
    <col min="15625" max="15864" width="11.5703125" style="338"/>
    <col min="15865" max="15865" width="9.7109375" style="338" customWidth="1"/>
    <col min="15866" max="15866" width="6" style="338" customWidth="1"/>
    <col min="15867" max="15867" width="60.5703125" style="338" customWidth="1"/>
    <col min="15868" max="15868" width="15.5703125" style="338" customWidth="1"/>
    <col min="15869" max="15880" width="13.28515625" style="338" customWidth="1"/>
    <col min="15881" max="16120" width="11.5703125" style="338"/>
    <col min="16121" max="16121" width="9.7109375" style="338" customWidth="1"/>
    <col min="16122" max="16122" width="6" style="338" customWidth="1"/>
    <col min="16123" max="16123" width="60.5703125" style="338" customWidth="1"/>
    <col min="16124" max="16124" width="15.5703125" style="338" customWidth="1"/>
    <col min="16125" max="16136" width="13.28515625" style="338" customWidth="1"/>
    <col min="16137" max="16384" width="11.5703125" style="338"/>
  </cols>
  <sheetData>
    <row r="1" spans="1:15" ht="27" customHeight="1" x14ac:dyDescent="0.2">
      <c r="C1" s="372"/>
      <c r="D1" s="86"/>
      <c r="E1" s="457"/>
      <c r="F1" s="457"/>
      <c r="G1" s="457"/>
      <c r="H1" s="364"/>
      <c r="I1" s="340" t="s">
        <v>206</v>
      </c>
      <c r="N1" s="341"/>
      <c r="O1" s="341"/>
    </row>
    <row r="2" spans="1:15" ht="27" customHeight="1" x14ac:dyDescent="0.2">
      <c r="A2" s="342"/>
      <c r="B2" s="342"/>
      <c r="C2" s="360"/>
      <c r="D2" s="86"/>
      <c r="E2" s="374"/>
      <c r="F2" s="374"/>
      <c r="G2" s="374"/>
      <c r="H2" s="342"/>
      <c r="I2" s="340" t="s">
        <v>20</v>
      </c>
      <c r="N2" s="341"/>
      <c r="O2" s="341"/>
    </row>
    <row r="3" spans="1:15" ht="3" customHeight="1" x14ac:dyDescent="0.2">
      <c r="A3" s="338"/>
      <c r="B3" s="338"/>
      <c r="C3" s="372"/>
      <c r="D3" s="86"/>
      <c r="E3" s="457"/>
      <c r="F3" s="457"/>
      <c r="G3" s="457"/>
      <c r="H3" s="364"/>
      <c r="I3" s="343"/>
      <c r="N3" s="341"/>
      <c r="O3" s="341"/>
    </row>
    <row r="4" spans="1:15" ht="15.75" customHeight="1" x14ac:dyDescent="0.2">
      <c r="A4" s="344"/>
      <c r="B4" s="344"/>
      <c r="C4" s="373"/>
      <c r="D4" s="88"/>
      <c r="E4" s="374"/>
      <c r="F4" s="374"/>
      <c r="G4" s="374"/>
      <c r="H4" s="374"/>
      <c r="I4" s="381" t="s">
        <v>200</v>
      </c>
      <c r="N4" s="341"/>
      <c r="O4" s="341"/>
    </row>
    <row r="5" spans="1:15" ht="12.75" customHeight="1" x14ac:dyDescent="0.2">
      <c r="A5" s="344"/>
      <c r="B5" s="344"/>
      <c r="C5" s="373"/>
      <c r="D5" s="88"/>
      <c r="E5" s="374"/>
      <c r="F5" s="374"/>
      <c r="G5" s="374"/>
      <c r="H5" s="374"/>
      <c r="I5" s="412"/>
      <c r="N5" s="341"/>
      <c r="O5" s="341"/>
    </row>
    <row r="6" spans="1:15" ht="20.25" customHeight="1" x14ac:dyDescent="0.2">
      <c r="A6" s="344"/>
      <c r="B6" s="344"/>
      <c r="C6" s="680"/>
      <c r="D6" s="680"/>
      <c r="E6" s="680"/>
      <c r="F6" s="680"/>
      <c r="G6" s="680"/>
      <c r="H6" s="680"/>
      <c r="I6" s="381"/>
      <c r="N6" s="341"/>
      <c r="O6" s="341"/>
    </row>
    <row r="7" spans="1:15" ht="12.75" customHeight="1" x14ac:dyDescent="0.2">
      <c r="A7" s="344"/>
      <c r="B7" s="344"/>
      <c r="C7" s="680"/>
      <c r="D7" s="680"/>
      <c r="E7" s="680"/>
      <c r="F7" s="680"/>
      <c r="G7" s="680"/>
      <c r="H7" s="680"/>
      <c r="I7" s="412"/>
      <c r="N7" s="341"/>
      <c r="O7" s="341"/>
    </row>
    <row r="8" spans="1:15" ht="17.25" customHeight="1" x14ac:dyDescent="0.2">
      <c r="A8" s="344"/>
      <c r="B8" s="344"/>
      <c r="C8" s="680"/>
      <c r="D8" s="680"/>
      <c r="E8" s="680"/>
      <c r="F8" s="680"/>
      <c r="G8" s="680"/>
      <c r="H8" s="680"/>
      <c r="I8" s="398" t="s">
        <v>436</v>
      </c>
      <c r="N8" s="341"/>
      <c r="O8" s="341"/>
    </row>
    <row r="9" spans="1:15" s="345" customFormat="1" ht="12.75" customHeight="1" x14ac:dyDescent="0.2">
      <c r="A9" s="516" t="s">
        <v>480</v>
      </c>
      <c r="B9" s="344"/>
      <c r="C9" s="373"/>
      <c r="D9" s="516" t="s">
        <v>479</v>
      </c>
      <c r="E9" s="374"/>
      <c r="F9" s="374"/>
      <c r="G9" s="374"/>
      <c r="H9" s="374"/>
      <c r="I9" s="412"/>
      <c r="N9" s="341"/>
      <c r="O9" s="341"/>
    </row>
    <row r="10" spans="1:15" ht="12.75" customHeight="1" x14ac:dyDescent="0.2">
      <c r="A10" s="346"/>
      <c r="B10" s="346"/>
      <c r="C10" s="375"/>
      <c r="D10" s="91"/>
      <c r="E10" s="376"/>
      <c r="F10" s="376"/>
      <c r="G10" s="376"/>
      <c r="H10" s="376"/>
      <c r="I10" s="339"/>
      <c r="J10" s="341"/>
      <c r="K10" s="341"/>
      <c r="L10" s="341"/>
      <c r="M10" s="341"/>
      <c r="N10" s="341"/>
      <c r="O10" s="341"/>
    </row>
    <row r="11" spans="1:15" ht="12.75" customHeight="1" x14ac:dyDescent="0.2">
      <c r="A11" s="660" t="s">
        <v>25</v>
      </c>
      <c r="B11" s="660"/>
      <c r="C11" s="660" t="s">
        <v>2</v>
      </c>
      <c r="D11" s="662" t="s">
        <v>3</v>
      </c>
      <c r="E11" s="664"/>
      <c r="F11" s="664"/>
      <c r="G11" s="664"/>
      <c r="H11" s="664"/>
      <c r="I11" s="678" t="s">
        <v>26</v>
      </c>
    </row>
    <row r="12" spans="1:15" s="347" customFormat="1" ht="13.5" thickBot="1" x14ac:dyDescent="0.25">
      <c r="A12" s="661"/>
      <c r="B12" s="661"/>
      <c r="C12" s="661"/>
      <c r="D12" s="663"/>
      <c r="E12" s="379" t="s">
        <v>123</v>
      </c>
      <c r="F12" s="379" t="s">
        <v>124</v>
      </c>
      <c r="G12" s="379" t="s">
        <v>125</v>
      </c>
      <c r="H12" s="379" t="s">
        <v>126</v>
      </c>
      <c r="I12" s="679"/>
    </row>
    <row r="13" spans="1:15" s="348" customFormat="1" ht="14.25" x14ac:dyDescent="0.2">
      <c r="A13" s="427">
        <v>1111</v>
      </c>
      <c r="B13" s="18"/>
      <c r="C13" s="428" t="s">
        <v>380</v>
      </c>
      <c r="D13" s="60">
        <f t="shared" ref="D13:D70" si="0">SUM(E13:H13)</f>
        <v>0</v>
      </c>
      <c r="E13" s="458"/>
      <c r="F13" s="459"/>
      <c r="G13" s="473"/>
      <c r="H13" s="77"/>
      <c r="I13" s="358"/>
      <c r="J13" s="654"/>
    </row>
    <row r="14" spans="1:15" s="348" customFormat="1" ht="14.25" x14ac:dyDescent="0.2">
      <c r="A14" s="427">
        <v>1131</v>
      </c>
      <c r="B14" s="18"/>
      <c r="C14" s="428" t="s">
        <v>27</v>
      </c>
      <c r="D14" s="60">
        <f t="shared" si="0"/>
        <v>0</v>
      </c>
      <c r="E14" s="458"/>
      <c r="F14" s="459"/>
      <c r="G14" s="473"/>
      <c r="H14" s="77"/>
      <c r="I14" s="358"/>
      <c r="J14" s="654"/>
    </row>
    <row r="15" spans="1:15" s="348" customFormat="1" ht="28.5" x14ac:dyDescent="0.2">
      <c r="A15" s="427">
        <v>1141</v>
      </c>
      <c r="B15" s="18"/>
      <c r="C15" s="428" t="s">
        <v>381</v>
      </c>
      <c r="D15" s="60">
        <f t="shared" si="0"/>
        <v>0</v>
      </c>
      <c r="E15" s="458"/>
      <c r="F15" s="459"/>
      <c r="G15" s="473"/>
      <c r="H15" s="77"/>
      <c r="I15" s="358"/>
      <c r="J15" s="654"/>
    </row>
    <row r="16" spans="1:15" s="348" customFormat="1" ht="14.25" x14ac:dyDescent="0.2">
      <c r="A16" s="427">
        <v>1211</v>
      </c>
      <c r="B16" s="18"/>
      <c r="C16" s="428" t="s">
        <v>28</v>
      </c>
      <c r="D16" s="60">
        <f t="shared" si="0"/>
        <v>0</v>
      </c>
      <c r="E16" s="458"/>
      <c r="F16" s="459"/>
      <c r="G16" s="473"/>
      <c r="H16" s="77"/>
      <c r="I16" s="358"/>
      <c r="J16" s="654"/>
    </row>
    <row r="17" spans="1:10" s="348" customFormat="1" ht="14.25" x14ac:dyDescent="0.2">
      <c r="A17" s="427">
        <v>1221</v>
      </c>
      <c r="B17" s="18"/>
      <c r="C17" s="428" t="s">
        <v>382</v>
      </c>
      <c r="D17" s="60">
        <f t="shared" si="0"/>
        <v>0</v>
      </c>
      <c r="E17" s="458"/>
      <c r="F17" s="459"/>
      <c r="G17" s="473"/>
      <c r="H17" s="77"/>
      <c r="I17" s="358"/>
      <c r="J17" s="654"/>
    </row>
    <row r="18" spans="1:10" s="348" customFormat="1" ht="28.5" x14ac:dyDescent="0.2">
      <c r="A18" s="427">
        <v>1231</v>
      </c>
      <c r="B18" s="18"/>
      <c r="C18" s="428" t="s">
        <v>383</v>
      </c>
      <c r="D18" s="60">
        <f t="shared" si="0"/>
        <v>0</v>
      </c>
      <c r="E18" s="458"/>
      <c r="F18" s="459"/>
      <c r="G18" s="473"/>
      <c r="H18" s="77"/>
      <c r="I18" s="358"/>
      <c r="J18" s="654"/>
    </row>
    <row r="19" spans="1:10" s="348" customFormat="1" ht="14.25" x14ac:dyDescent="0.2">
      <c r="A19" s="427">
        <v>1232</v>
      </c>
      <c r="B19" s="18"/>
      <c r="C19" s="428" t="s">
        <v>384</v>
      </c>
      <c r="D19" s="60">
        <f t="shared" si="0"/>
        <v>0</v>
      </c>
      <c r="E19" s="458"/>
      <c r="F19" s="459"/>
      <c r="G19" s="473"/>
      <c r="H19" s="77"/>
      <c r="I19" s="358"/>
      <c r="J19" s="654"/>
    </row>
    <row r="20" spans="1:10" s="348" customFormat="1" ht="57" x14ac:dyDescent="0.2">
      <c r="A20" s="427">
        <v>1241</v>
      </c>
      <c r="B20" s="18"/>
      <c r="C20" s="428" t="s">
        <v>385</v>
      </c>
      <c r="D20" s="60">
        <f t="shared" si="0"/>
        <v>0</v>
      </c>
      <c r="E20" s="458"/>
      <c r="F20" s="459"/>
      <c r="G20" s="473"/>
      <c r="H20" s="77"/>
      <c r="I20" s="358"/>
      <c r="J20" s="654"/>
    </row>
    <row r="21" spans="1:10" s="348" customFormat="1" ht="28.5" x14ac:dyDescent="0.2">
      <c r="A21" s="427">
        <v>1311</v>
      </c>
      <c r="B21" s="18"/>
      <c r="C21" s="428" t="s">
        <v>386</v>
      </c>
      <c r="D21" s="60">
        <f t="shared" si="0"/>
        <v>0</v>
      </c>
      <c r="E21" s="458"/>
      <c r="F21" s="459"/>
      <c r="G21" s="473"/>
      <c r="H21" s="77"/>
      <c r="I21" s="358"/>
      <c r="J21" s="654"/>
    </row>
    <row r="22" spans="1:10" s="348" customFormat="1" ht="14.25" x14ac:dyDescent="0.2">
      <c r="A22" s="427">
        <v>1321</v>
      </c>
      <c r="B22" s="18"/>
      <c r="C22" s="428" t="s">
        <v>30</v>
      </c>
      <c r="D22" s="60">
        <f t="shared" si="0"/>
        <v>0</v>
      </c>
      <c r="E22" s="458"/>
      <c r="F22" s="459"/>
      <c r="G22" s="473"/>
      <c r="H22" s="77"/>
      <c r="I22" s="358"/>
      <c r="J22" s="654"/>
    </row>
    <row r="23" spans="1:10" s="348" customFormat="1" ht="14.25" x14ac:dyDescent="0.2">
      <c r="A23" s="427">
        <v>1322</v>
      </c>
      <c r="B23" s="18"/>
      <c r="C23" s="428" t="s">
        <v>31</v>
      </c>
      <c r="D23" s="60">
        <f t="shared" si="0"/>
        <v>0</v>
      </c>
      <c r="E23" s="458"/>
      <c r="F23" s="459"/>
      <c r="G23" s="473"/>
      <c r="H23" s="77"/>
      <c r="I23" s="358"/>
      <c r="J23" s="654"/>
    </row>
    <row r="24" spans="1:10" s="348" customFormat="1" ht="28.5" x14ac:dyDescent="0.2">
      <c r="A24" s="427">
        <v>1331</v>
      </c>
      <c r="B24" s="18"/>
      <c r="C24" s="428" t="s">
        <v>387</v>
      </c>
      <c r="D24" s="60">
        <f t="shared" si="0"/>
        <v>0</v>
      </c>
      <c r="E24" s="458"/>
      <c r="F24" s="459"/>
      <c r="G24" s="473"/>
      <c r="H24" s="77"/>
      <c r="I24" s="358"/>
      <c r="J24" s="654"/>
    </row>
    <row r="25" spans="1:10" s="348" customFormat="1" ht="42.75" x14ac:dyDescent="0.2">
      <c r="A25" s="427">
        <v>1332</v>
      </c>
      <c r="B25" s="18"/>
      <c r="C25" s="428" t="s">
        <v>388</v>
      </c>
      <c r="D25" s="60">
        <f t="shared" si="0"/>
        <v>0</v>
      </c>
      <c r="E25" s="458"/>
      <c r="F25" s="459"/>
      <c r="G25" s="473"/>
      <c r="H25" s="77"/>
      <c r="I25" s="358"/>
      <c r="J25" s="654"/>
    </row>
    <row r="26" spans="1:10" s="348" customFormat="1" ht="57" x14ac:dyDescent="0.2">
      <c r="A26" s="427">
        <v>1341</v>
      </c>
      <c r="B26" s="18"/>
      <c r="C26" s="428" t="s">
        <v>389</v>
      </c>
      <c r="D26" s="60">
        <f t="shared" si="0"/>
        <v>0</v>
      </c>
      <c r="E26" s="458"/>
      <c r="F26" s="459"/>
      <c r="G26" s="473"/>
      <c r="H26" s="77"/>
      <c r="I26" s="358"/>
      <c r="J26" s="654"/>
    </row>
    <row r="27" spans="1:10" s="348" customFormat="1" ht="42.75" x14ac:dyDescent="0.2">
      <c r="A27" s="427">
        <v>1342</v>
      </c>
      <c r="B27" s="18"/>
      <c r="C27" s="428" t="s">
        <v>390</v>
      </c>
      <c r="D27" s="60">
        <f t="shared" si="0"/>
        <v>0</v>
      </c>
      <c r="E27" s="458"/>
      <c r="F27" s="459"/>
      <c r="G27" s="473"/>
      <c r="H27" s="77"/>
      <c r="I27" s="358"/>
      <c r="J27" s="654"/>
    </row>
    <row r="28" spans="1:10" s="348" customFormat="1" ht="28.5" x14ac:dyDescent="0.2">
      <c r="A28" s="427">
        <v>1343</v>
      </c>
      <c r="B28" s="18"/>
      <c r="C28" s="428" t="s">
        <v>32</v>
      </c>
      <c r="D28" s="60">
        <f t="shared" si="0"/>
        <v>0</v>
      </c>
      <c r="E28" s="458"/>
      <c r="F28" s="459"/>
      <c r="G28" s="473"/>
      <c r="H28" s="77"/>
      <c r="I28" s="358"/>
      <c r="J28" s="654"/>
    </row>
    <row r="29" spans="1:10" s="348" customFormat="1" ht="28.5" x14ac:dyDescent="0.2">
      <c r="A29" s="427">
        <v>1344</v>
      </c>
      <c r="B29" s="18"/>
      <c r="C29" s="428" t="s">
        <v>391</v>
      </c>
      <c r="D29" s="60">
        <f t="shared" si="0"/>
        <v>0</v>
      </c>
      <c r="E29" s="458"/>
      <c r="F29" s="459"/>
      <c r="G29" s="473"/>
      <c r="H29" s="77"/>
      <c r="I29" s="358"/>
      <c r="J29" s="654"/>
    </row>
    <row r="30" spans="1:10" s="348" customFormat="1" ht="14.25" x14ac:dyDescent="0.2">
      <c r="A30" s="427">
        <v>1345</v>
      </c>
      <c r="B30" s="18"/>
      <c r="C30" s="428" t="s">
        <v>392</v>
      </c>
      <c r="D30" s="60">
        <f t="shared" si="0"/>
        <v>0</v>
      </c>
      <c r="E30" s="458"/>
      <c r="F30" s="459"/>
      <c r="G30" s="473"/>
      <c r="H30" s="77"/>
      <c r="I30" s="358"/>
      <c r="J30" s="654"/>
    </row>
    <row r="31" spans="1:10" s="348" customFormat="1" ht="28.5" x14ac:dyDescent="0.2">
      <c r="A31" s="427">
        <v>1346</v>
      </c>
      <c r="B31" s="18"/>
      <c r="C31" s="428" t="s">
        <v>393</v>
      </c>
      <c r="D31" s="60">
        <f t="shared" si="0"/>
        <v>0</v>
      </c>
      <c r="E31" s="458"/>
      <c r="F31" s="459"/>
      <c r="G31" s="473"/>
      <c r="H31" s="77"/>
      <c r="I31" s="358"/>
      <c r="J31" s="654"/>
    </row>
    <row r="32" spans="1:10" s="348" customFormat="1" ht="14.25" x14ac:dyDescent="0.2">
      <c r="A32" s="427">
        <v>1347</v>
      </c>
      <c r="B32" s="18"/>
      <c r="C32" s="428" t="s">
        <v>394</v>
      </c>
      <c r="D32" s="60">
        <f t="shared" si="0"/>
        <v>0</v>
      </c>
      <c r="E32" s="458"/>
      <c r="F32" s="459"/>
      <c r="G32" s="473"/>
      <c r="H32" s="77"/>
      <c r="I32" s="358"/>
      <c r="J32" s="654"/>
    </row>
    <row r="33" spans="1:10" s="348" customFormat="1" ht="14.25" x14ac:dyDescent="0.2">
      <c r="A33" s="427">
        <v>1348</v>
      </c>
      <c r="B33" s="18"/>
      <c r="C33" s="428" t="s">
        <v>395</v>
      </c>
      <c r="D33" s="60">
        <f t="shared" si="0"/>
        <v>0</v>
      </c>
      <c r="E33" s="458"/>
      <c r="F33" s="459"/>
      <c r="G33" s="473"/>
      <c r="H33" s="77"/>
      <c r="I33" s="358"/>
      <c r="J33" s="654"/>
    </row>
    <row r="34" spans="1:10" s="348" customFormat="1" ht="14.25" x14ac:dyDescent="0.2">
      <c r="A34" s="427">
        <v>1371</v>
      </c>
      <c r="B34" s="18"/>
      <c r="C34" s="428" t="s">
        <v>396</v>
      </c>
      <c r="D34" s="60">
        <f t="shared" si="0"/>
        <v>0</v>
      </c>
      <c r="E34" s="458"/>
      <c r="F34" s="459"/>
      <c r="G34" s="473"/>
      <c r="H34" s="77"/>
      <c r="I34" s="358"/>
      <c r="J34" s="654"/>
    </row>
    <row r="35" spans="1:10" s="348" customFormat="1" ht="28.5" x14ac:dyDescent="0.2">
      <c r="A35" s="427">
        <v>1411</v>
      </c>
      <c r="B35" s="18"/>
      <c r="C35" s="428" t="s">
        <v>33</v>
      </c>
      <c r="D35" s="60">
        <f t="shared" si="0"/>
        <v>0</v>
      </c>
      <c r="E35" s="458"/>
      <c r="F35" s="459"/>
      <c r="G35" s="473"/>
      <c r="H35" s="77"/>
      <c r="I35" s="358"/>
      <c r="J35" s="654"/>
    </row>
    <row r="36" spans="1:10" s="348" customFormat="1" ht="14.25" x14ac:dyDescent="0.2">
      <c r="A36" s="427">
        <v>1412</v>
      </c>
      <c r="B36" s="18"/>
      <c r="C36" s="428" t="s">
        <v>397</v>
      </c>
      <c r="D36" s="60">
        <f t="shared" si="0"/>
        <v>0</v>
      </c>
      <c r="E36" s="458"/>
      <c r="F36" s="459"/>
      <c r="G36" s="473"/>
      <c r="H36" s="77"/>
      <c r="I36" s="358"/>
      <c r="J36" s="654"/>
    </row>
    <row r="37" spans="1:10" s="348" customFormat="1" ht="14.25" x14ac:dyDescent="0.2">
      <c r="A37" s="427">
        <v>1413</v>
      </c>
      <c r="B37" s="18"/>
      <c r="C37" s="428" t="s">
        <v>398</v>
      </c>
      <c r="D37" s="60">
        <f t="shared" si="0"/>
        <v>0</v>
      </c>
      <c r="E37" s="458"/>
      <c r="F37" s="459"/>
      <c r="G37" s="473"/>
      <c r="H37" s="77"/>
      <c r="I37" s="358"/>
      <c r="J37" s="654"/>
    </row>
    <row r="38" spans="1:10" s="348" customFormat="1" ht="14.25" x14ac:dyDescent="0.2">
      <c r="A38" s="427">
        <v>1421</v>
      </c>
      <c r="B38" s="18"/>
      <c r="C38" s="428" t="s">
        <v>34</v>
      </c>
      <c r="D38" s="60">
        <f t="shared" si="0"/>
        <v>0</v>
      </c>
      <c r="E38" s="458"/>
      <c r="F38" s="459"/>
      <c r="G38" s="473"/>
      <c r="H38" s="77"/>
      <c r="I38" s="358"/>
      <c r="J38" s="654"/>
    </row>
    <row r="39" spans="1:10" s="348" customFormat="1" ht="14.25" x14ac:dyDescent="0.2">
      <c r="A39" s="427">
        <v>1431</v>
      </c>
      <c r="B39" s="18"/>
      <c r="C39" s="428" t="s">
        <v>35</v>
      </c>
      <c r="D39" s="60">
        <f t="shared" si="0"/>
        <v>0</v>
      </c>
      <c r="E39" s="458"/>
      <c r="F39" s="459"/>
      <c r="G39" s="473"/>
      <c r="H39" s="77"/>
      <c r="I39" s="358"/>
      <c r="J39" s="654"/>
    </row>
    <row r="40" spans="1:10" s="348" customFormat="1" ht="28.5" x14ac:dyDescent="0.2">
      <c r="A40" s="427">
        <v>1432</v>
      </c>
      <c r="B40" s="18"/>
      <c r="C40" s="428" t="s">
        <v>399</v>
      </c>
      <c r="D40" s="60">
        <f t="shared" si="0"/>
        <v>0</v>
      </c>
      <c r="E40" s="458"/>
      <c r="F40" s="459"/>
      <c r="G40" s="473"/>
      <c r="H40" s="77"/>
      <c r="I40" s="358"/>
      <c r="J40" s="654"/>
    </row>
    <row r="41" spans="1:10" s="348" customFormat="1" ht="28.5" x14ac:dyDescent="0.2">
      <c r="A41" s="427">
        <v>1441</v>
      </c>
      <c r="B41" s="18"/>
      <c r="C41" s="428" t="s">
        <v>400</v>
      </c>
      <c r="D41" s="60">
        <f t="shared" si="0"/>
        <v>0</v>
      </c>
      <c r="E41" s="458"/>
      <c r="F41" s="459"/>
      <c r="G41" s="473"/>
      <c r="H41" s="77"/>
      <c r="I41" s="358"/>
      <c r="J41" s="654"/>
    </row>
    <row r="42" spans="1:10" s="348" customFormat="1" ht="28.5" x14ac:dyDescent="0.2">
      <c r="A42" s="427">
        <v>1442</v>
      </c>
      <c r="B42" s="18"/>
      <c r="C42" s="428" t="s">
        <v>401</v>
      </c>
      <c r="D42" s="60">
        <f t="shared" si="0"/>
        <v>0</v>
      </c>
      <c r="E42" s="458"/>
      <c r="F42" s="459"/>
      <c r="G42" s="473"/>
      <c r="H42" s="77"/>
      <c r="I42" s="358"/>
      <c r="J42" s="654"/>
    </row>
    <row r="43" spans="1:10" s="348" customFormat="1" ht="14.25" x14ac:dyDescent="0.2">
      <c r="A43" s="427">
        <v>1521</v>
      </c>
      <c r="B43" s="18"/>
      <c r="C43" s="428" t="s">
        <v>402</v>
      </c>
      <c r="D43" s="60">
        <f t="shared" si="0"/>
        <v>0</v>
      </c>
      <c r="E43" s="458"/>
      <c r="F43" s="459"/>
      <c r="G43" s="473"/>
      <c r="H43" s="77"/>
      <c r="I43" s="358"/>
      <c r="J43" s="654"/>
    </row>
    <row r="44" spans="1:10" s="348" customFormat="1" ht="28.5" x14ac:dyDescent="0.2">
      <c r="A44" s="427">
        <v>1522</v>
      </c>
      <c r="B44" s="18"/>
      <c r="C44" s="428" t="s">
        <v>403</v>
      </c>
      <c r="D44" s="60">
        <f t="shared" si="0"/>
        <v>0</v>
      </c>
      <c r="E44" s="458"/>
      <c r="F44" s="459"/>
      <c r="G44" s="473"/>
      <c r="H44" s="77"/>
      <c r="I44" s="358"/>
      <c r="J44" s="654"/>
    </row>
    <row r="45" spans="1:10" s="348" customFormat="1" ht="14.25" x14ac:dyDescent="0.2">
      <c r="A45" s="427">
        <v>1523</v>
      </c>
      <c r="B45" s="18"/>
      <c r="C45" s="428" t="s">
        <v>404</v>
      </c>
      <c r="D45" s="60">
        <f t="shared" si="0"/>
        <v>0</v>
      </c>
      <c r="E45" s="458"/>
      <c r="F45" s="459"/>
      <c r="G45" s="473"/>
      <c r="H45" s="77"/>
      <c r="I45" s="358"/>
      <c r="J45" s="654"/>
    </row>
    <row r="46" spans="1:10" s="348" customFormat="1" ht="14.25" x14ac:dyDescent="0.2">
      <c r="A46" s="427">
        <v>1524</v>
      </c>
      <c r="B46" s="18"/>
      <c r="C46" s="428" t="s">
        <v>405</v>
      </c>
      <c r="D46" s="60">
        <f t="shared" si="0"/>
        <v>0</v>
      </c>
      <c r="E46" s="458"/>
      <c r="F46" s="459"/>
      <c r="G46" s="473"/>
      <c r="H46" s="77"/>
      <c r="I46" s="358"/>
      <c r="J46" s="654"/>
    </row>
    <row r="47" spans="1:10" s="348" customFormat="1" ht="14.25" x14ac:dyDescent="0.2">
      <c r="A47" s="427">
        <v>1531</v>
      </c>
      <c r="B47" s="18"/>
      <c r="C47" s="428" t="s">
        <v>406</v>
      </c>
      <c r="D47" s="60">
        <f t="shared" si="0"/>
        <v>0</v>
      </c>
      <c r="E47" s="458"/>
      <c r="F47" s="459"/>
      <c r="G47" s="473"/>
      <c r="H47" s="77"/>
      <c r="I47" s="358"/>
      <c r="J47" s="654"/>
    </row>
    <row r="48" spans="1:10" s="348" customFormat="1" ht="28.5" x14ac:dyDescent="0.2">
      <c r="A48" s="427">
        <v>1541</v>
      </c>
      <c r="B48" s="18"/>
      <c r="C48" s="428" t="s">
        <v>407</v>
      </c>
      <c r="D48" s="60">
        <f t="shared" si="0"/>
        <v>0</v>
      </c>
      <c r="E48" s="458"/>
      <c r="F48" s="459"/>
      <c r="G48" s="473"/>
      <c r="H48" s="77"/>
      <c r="I48" s="358"/>
      <c r="J48" s="654"/>
    </row>
    <row r="49" spans="1:10" s="348" customFormat="1" ht="14.25" x14ac:dyDescent="0.2">
      <c r="A49" s="427">
        <v>1542</v>
      </c>
      <c r="B49" s="18"/>
      <c r="C49" s="428" t="s">
        <v>408</v>
      </c>
      <c r="D49" s="60">
        <f t="shared" si="0"/>
        <v>0</v>
      </c>
      <c r="E49" s="458"/>
      <c r="F49" s="459"/>
      <c r="G49" s="473"/>
      <c r="H49" s="77"/>
      <c r="I49" s="358"/>
      <c r="J49" s="654"/>
    </row>
    <row r="50" spans="1:10" s="348" customFormat="1" ht="14.25" x14ac:dyDescent="0.2">
      <c r="A50" s="427">
        <v>1543</v>
      </c>
      <c r="B50" s="18"/>
      <c r="C50" s="428" t="s">
        <v>409</v>
      </c>
      <c r="D50" s="60">
        <f t="shared" si="0"/>
        <v>0</v>
      </c>
      <c r="E50" s="458"/>
      <c r="F50" s="459"/>
      <c r="G50" s="473"/>
      <c r="H50" s="77"/>
      <c r="I50" s="358"/>
      <c r="J50" s="654"/>
    </row>
    <row r="51" spans="1:10" s="348" customFormat="1" ht="14.25" x14ac:dyDescent="0.2">
      <c r="A51" s="427">
        <v>1544</v>
      </c>
      <c r="B51" s="18"/>
      <c r="C51" s="428" t="s">
        <v>410</v>
      </c>
      <c r="D51" s="60">
        <f t="shared" si="0"/>
        <v>0</v>
      </c>
      <c r="E51" s="458"/>
      <c r="F51" s="459"/>
      <c r="G51" s="473"/>
      <c r="H51" s="77"/>
      <c r="I51" s="358"/>
      <c r="J51" s="654"/>
    </row>
    <row r="52" spans="1:10" s="348" customFormat="1" ht="28.5" x14ac:dyDescent="0.2">
      <c r="A52" s="427">
        <v>1545</v>
      </c>
      <c r="B52" s="18"/>
      <c r="C52" s="428" t="s">
        <v>411</v>
      </c>
      <c r="D52" s="60">
        <f t="shared" si="0"/>
        <v>0</v>
      </c>
      <c r="E52" s="458"/>
      <c r="F52" s="459"/>
      <c r="G52" s="473"/>
      <c r="H52" s="77"/>
      <c r="I52" s="358"/>
      <c r="J52" s="654"/>
    </row>
    <row r="53" spans="1:10" s="348" customFormat="1" ht="14.25" x14ac:dyDescent="0.2">
      <c r="A53" s="427">
        <v>1546</v>
      </c>
      <c r="B53" s="18"/>
      <c r="C53" s="428" t="s">
        <v>412</v>
      </c>
      <c r="D53" s="60">
        <f t="shared" si="0"/>
        <v>0</v>
      </c>
      <c r="E53" s="458"/>
      <c r="F53" s="459"/>
      <c r="G53" s="473"/>
      <c r="H53" s="77"/>
      <c r="I53" s="358"/>
      <c r="J53" s="654"/>
    </row>
    <row r="54" spans="1:10" s="348" customFormat="1" ht="14.25" x14ac:dyDescent="0.2">
      <c r="A54" s="427">
        <v>1547</v>
      </c>
      <c r="B54" s="18"/>
      <c r="C54" s="428" t="s">
        <v>413</v>
      </c>
      <c r="D54" s="60">
        <f t="shared" si="0"/>
        <v>0</v>
      </c>
      <c r="E54" s="458"/>
      <c r="F54" s="459"/>
      <c r="G54" s="473"/>
      <c r="H54" s="77"/>
      <c r="I54" s="358"/>
      <c r="J54" s="654"/>
    </row>
    <row r="55" spans="1:10" s="348" customFormat="1" ht="28.5" x14ac:dyDescent="0.2">
      <c r="A55" s="427">
        <v>1548</v>
      </c>
      <c r="B55" s="18"/>
      <c r="C55" s="428" t="s">
        <v>414</v>
      </c>
      <c r="D55" s="60">
        <f t="shared" si="0"/>
        <v>0</v>
      </c>
      <c r="E55" s="458"/>
      <c r="F55" s="459"/>
      <c r="G55" s="473"/>
      <c r="H55" s="77"/>
      <c r="I55" s="358"/>
      <c r="J55" s="654"/>
    </row>
    <row r="56" spans="1:10" s="348" customFormat="1" ht="28.5" x14ac:dyDescent="0.2">
      <c r="A56" s="427">
        <v>1551</v>
      </c>
      <c r="B56" s="18"/>
      <c r="C56" s="428" t="s">
        <v>415</v>
      </c>
      <c r="D56" s="60">
        <f t="shared" si="0"/>
        <v>0</v>
      </c>
      <c r="E56" s="458"/>
      <c r="F56" s="459"/>
      <c r="G56" s="473"/>
      <c r="H56" s="77"/>
      <c r="I56" s="358"/>
      <c r="J56" s="654"/>
    </row>
    <row r="57" spans="1:10" s="348" customFormat="1" ht="14.25" x14ac:dyDescent="0.2">
      <c r="A57" s="427">
        <v>1591</v>
      </c>
      <c r="B57" s="18"/>
      <c r="C57" s="428" t="s">
        <v>416</v>
      </c>
      <c r="D57" s="60">
        <f t="shared" si="0"/>
        <v>0</v>
      </c>
      <c r="E57" s="458"/>
      <c r="F57" s="459"/>
      <c r="G57" s="473"/>
      <c r="H57" s="77"/>
      <c r="I57" s="358"/>
      <c r="J57" s="654"/>
    </row>
    <row r="58" spans="1:10" s="348" customFormat="1" ht="14.25" x14ac:dyDescent="0.2">
      <c r="A58" s="427">
        <v>1592</v>
      </c>
      <c r="B58" s="18"/>
      <c r="C58" s="428" t="s">
        <v>417</v>
      </c>
      <c r="D58" s="60">
        <f t="shared" si="0"/>
        <v>0</v>
      </c>
      <c r="E58" s="458"/>
      <c r="F58" s="459"/>
      <c r="G58" s="473"/>
      <c r="H58" s="77"/>
      <c r="I58" s="358"/>
      <c r="J58" s="654"/>
    </row>
    <row r="59" spans="1:10" s="348" customFormat="1" ht="28.5" x14ac:dyDescent="0.2">
      <c r="A59" s="427">
        <v>1593</v>
      </c>
      <c r="B59" s="18"/>
      <c r="C59" s="428" t="s">
        <v>418</v>
      </c>
      <c r="D59" s="60">
        <f t="shared" si="0"/>
        <v>0</v>
      </c>
      <c r="E59" s="458"/>
      <c r="F59" s="459"/>
      <c r="G59" s="473"/>
      <c r="H59" s="77"/>
      <c r="I59" s="358"/>
      <c r="J59" s="654"/>
    </row>
    <row r="60" spans="1:10" s="348" customFormat="1" ht="28.5" x14ac:dyDescent="0.2">
      <c r="A60" s="427">
        <v>1611</v>
      </c>
      <c r="B60" s="18"/>
      <c r="C60" s="428" t="s">
        <v>419</v>
      </c>
      <c r="D60" s="60">
        <f t="shared" si="0"/>
        <v>0</v>
      </c>
      <c r="E60" s="458"/>
      <c r="F60" s="459"/>
      <c r="G60" s="473"/>
      <c r="H60" s="77"/>
      <c r="I60" s="358"/>
      <c r="J60" s="654"/>
    </row>
    <row r="61" spans="1:10" s="348" customFormat="1" ht="28.5" x14ac:dyDescent="0.2">
      <c r="A61" s="427">
        <v>1612</v>
      </c>
      <c r="B61" s="18"/>
      <c r="C61" s="428" t="s">
        <v>420</v>
      </c>
      <c r="D61" s="60">
        <f t="shared" si="0"/>
        <v>0</v>
      </c>
      <c r="E61" s="458"/>
      <c r="F61" s="459"/>
      <c r="G61" s="473"/>
      <c r="H61" s="77"/>
      <c r="I61" s="358"/>
      <c r="J61" s="654"/>
    </row>
    <row r="62" spans="1:10" s="348" customFormat="1" ht="28.5" x14ac:dyDescent="0.2">
      <c r="A62" s="427">
        <v>1711</v>
      </c>
      <c r="B62" s="18"/>
      <c r="C62" s="428" t="s">
        <v>421</v>
      </c>
      <c r="D62" s="60">
        <f t="shared" si="0"/>
        <v>0</v>
      </c>
      <c r="E62" s="458"/>
      <c r="F62" s="459"/>
      <c r="G62" s="473"/>
      <c r="H62" s="77"/>
      <c r="I62" s="358"/>
      <c r="J62" s="654"/>
    </row>
    <row r="63" spans="1:10" s="348" customFormat="1" ht="14.25" x14ac:dyDescent="0.2">
      <c r="A63" s="427">
        <v>1712</v>
      </c>
      <c r="B63" s="18"/>
      <c r="C63" s="428" t="s">
        <v>40</v>
      </c>
      <c r="D63" s="60">
        <f t="shared" si="0"/>
        <v>0</v>
      </c>
      <c r="E63" s="458"/>
      <c r="F63" s="459"/>
      <c r="G63" s="473"/>
      <c r="H63" s="77"/>
      <c r="I63" s="358"/>
      <c r="J63" s="654"/>
    </row>
    <row r="64" spans="1:10" s="348" customFormat="1" ht="14.25" x14ac:dyDescent="0.2">
      <c r="A64" s="427">
        <v>1713</v>
      </c>
      <c r="B64" s="18"/>
      <c r="C64" s="428" t="s">
        <v>422</v>
      </c>
      <c r="D64" s="60">
        <f t="shared" si="0"/>
        <v>0</v>
      </c>
      <c r="E64" s="458"/>
      <c r="F64" s="459"/>
      <c r="G64" s="473"/>
      <c r="H64" s="77"/>
      <c r="I64" s="358"/>
      <c r="J64" s="654"/>
    </row>
    <row r="65" spans="1:12" s="348" customFormat="1" ht="28.5" x14ac:dyDescent="0.2">
      <c r="A65" s="427">
        <v>1714</v>
      </c>
      <c r="B65" s="18"/>
      <c r="C65" s="428" t="s">
        <v>423</v>
      </c>
      <c r="D65" s="60">
        <f t="shared" si="0"/>
        <v>0</v>
      </c>
      <c r="E65" s="458"/>
      <c r="F65" s="459"/>
      <c r="G65" s="473"/>
      <c r="H65" s="77"/>
      <c r="I65" s="358"/>
      <c r="J65" s="654"/>
    </row>
    <row r="66" spans="1:12" s="348" customFormat="1" ht="14.25" x14ac:dyDescent="0.2">
      <c r="A66" s="427">
        <v>1715</v>
      </c>
      <c r="B66" s="18"/>
      <c r="C66" s="428" t="s">
        <v>38</v>
      </c>
      <c r="D66" s="60">
        <f t="shared" si="0"/>
        <v>0</v>
      </c>
      <c r="E66" s="458"/>
      <c r="F66" s="459"/>
      <c r="G66" s="473"/>
      <c r="H66" s="77"/>
      <c r="I66" s="358"/>
      <c r="J66" s="654"/>
    </row>
    <row r="67" spans="1:12" s="348" customFormat="1" ht="14.25" x14ac:dyDescent="0.2">
      <c r="A67" s="427">
        <v>1716</v>
      </c>
      <c r="B67" s="18"/>
      <c r="C67" s="428" t="s">
        <v>424</v>
      </c>
      <c r="D67" s="60">
        <f t="shared" si="0"/>
        <v>0</v>
      </c>
      <c r="E67" s="458"/>
      <c r="F67" s="459"/>
      <c r="G67" s="473"/>
      <c r="H67" s="77"/>
      <c r="I67" s="358"/>
      <c r="J67" s="654"/>
    </row>
    <row r="68" spans="1:12" s="348" customFormat="1" ht="28.5" x14ac:dyDescent="0.2">
      <c r="A68" s="427">
        <v>1717</v>
      </c>
      <c r="B68" s="18"/>
      <c r="C68" s="428" t="s">
        <v>425</v>
      </c>
      <c r="D68" s="60">
        <f t="shared" si="0"/>
        <v>0</v>
      </c>
      <c r="E68" s="458"/>
      <c r="F68" s="459"/>
      <c r="G68" s="473"/>
      <c r="H68" s="77"/>
      <c r="I68" s="358"/>
      <c r="J68" s="654"/>
    </row>
    <row r="69" spans="1:12" s="348" customFormat="1" ht="14.25" x14ac:dyDescent="0.2">
      <c r="A69" s="427">
        <v>1718</v>
      </c>
      <c r="B69" s="18"/>
      <c r="C69" s="428" t="s">
        <v>426</v>
      </c>
      <c r="D69" s="60">
        <f t="shared" si="0"/>
        <v>0</v>
      </c>
      <c r="E69" s="458"/>
      <c r="F69" s="459"/>
      <c r="G69" s="473"/>
      <c r="H69" s="77"/>
      <c r="I69" s="358"/>
      <c r="J69" s="654"/>
    </row>
    <row r="70" spans="1:12" s="348" customFormat="1" ht="14.25" x14ac:dyDescent="0.2">
      <c r="A70" s="427">
        <v>1719</v>
      </c>
      <c r="B70" s="18"/>
      <c r="C70" s="428" t="s">
        <v>427</v>
      </c>
      <c r="D70" s="60">
        <f t="shared" si="0"/>
        <v>0</v>
      </c>
      <c r="E70" s="458"/>
      <c r="F70" s="459"/>
      <c r="G70" s="473"/>
      <c r="H70" s="77"/>
      <c r="I70" s="358"/>
      <c r="J70" s="654"/>
    </row>
    <row r="71" spans="1:12" s="344" customFormat="1" ht="25.5" x14ac:dyDescent="0.2">
      <c r="A71" s="349"/>
      <c r="B71" s="349"/>
      <c r="C71" s="362" t="s">
        <v>16</v>
      </c>
      <c r="D71" s="64">
        <f>SUM(D13:D70)</f>
        <v>0</v>
      </c>
      <c r="E71" s="64">
        <f>SUM(E13:E70)</f>
        <v>0</v>
      </c>
      <c r="F71" s="64">
        <f>SUM(F13:F70)</f>
        <v>0</v>
      </c>
      <c r="G71" s="64">
        <f>SUM(G13:G70)</f>
        <v>0</v>
      </c>
      <c r="H71" s="64">
        <f>SUM(H13:H70)</f>
        <v>0</v>
      </c>
      <c r="I71" s="350"/>
      <c r="J71" s="328"/>
      <c r="L71" s="45"/>
    </row>
    <row r="72" spans="1:12" s="348" customFormat="1" ht="28.5" x14ac:dyDescent="0.2">
      <c r="A72" s="427">
        <v>2111</v>
      </c>
      <c r="B72" s="385"/>
      <c r="C72" s="428" t="s">
        <v>249</v>
      </c>
      <c r="D72" s="60">
        <f t="shared" ref="D72:D135" si="1">SUM(E72:H72)</f>
        <v>0</v>
      </c>
      <c r="E72" s="460"/>
      <c r="F72" s="461"/>
      <c r="G72" s="448"/>
      <c r="H72" s="386"/>
      <c r="I72" s="351"/>
    </row>
    <row r="73" spans="1:12" s="348" customFormat="1" ht="28.5" x14ac:dyDescent="0.2">
      <c r="A73" s="427">
        <v>2121</v>
      </c>
      <c r="B73" s="385"/>
      <c r="C73" s="428" t="s">
        <v>250</v>
      </c>
      <c r="D73" s="60">
        <f t="shared" si="1"/>
        <v>0</v>
      </c>
      <c r="E73" s="460"/>
      <c r="F73" s="461"/>
      <c r="G73" s="448"/>
      <c r="H73" s="386"/>
      <c r="I73" s="351"/>
    </row>
    <row r="74" spans="1:12" s="348" customFormat="1" ht="14.25" x14ac:dyDescent="0.2">
      <c r="A74" s="427">
        <v>2131</v>
      </c>
      <c r="B74" s="385"/>
      <c r="C74" s="428" t="s">
        <v>251</v>
      </c>
      <c r="D74" s="60">
        <f t="shared" si="1"/>
        <v>0</v>
      </c>
      <c r="E74" s="460"/>
      <c r="F74" s="461"/>
      <c r="G74" s="448"/>
      <c r="H74" s="386"/>
      <c r="I74" s="351"/>
    </row>
    <row r="75" spans="1:12" s="348" customFormat="1" ht="42.75" x14ac:dyDescent="0.2">
      <c r="A75" s="427">
        <v>2141</v>
      </c>
      <c r="B75" s="385"/>
      <c r="C75" s="428" t="s">
        <v>252</v>
      </c>
      <c r="D75" s="60">
        <f t="shared" si="1"/>
        <v>0</v>
      </c>
      <c r="E75" s="460"/>
      <c r="F75" s="461"/>
      <c r="G75" s="448"/>
      <c r="H75" s="386"/>
      <c r="I75" s="351"/>
    </row>
    <row r="76" spans="1:12" s="348" customFormat="1" ht="14.25" x14ac:dyDescent="0.2">
      <c r="A76" s="427">
        <v>2151</v>
      </c>
      <c r="B76" s="385"/>
      <c r="C76" s="428" t="s">
        <v>43</v>
      </c>
      <c r="D76" s="60">
        <f>SUM(E76:H76)</f>
        <v>70000</v>
      </c>
      <c r="E76" s="460"/>
      <c r="F76" s="461"/>
      <c r="G76" s="448">
        <v>10000</v>
      </c>
      <c r="H76" s="386">
        <v>60000</v>
      </c>
      <c r="I76" s="351"/>
    </row>
    <row r="77" spans="1:12" s="348" customFormat="1" ht="14.25" x14ac:dyDescent="0.2">
      <c r="A77" s="427">
        <v>2161</v>
      </c>
      <c r="B77" s="385"/>
      <c r="C77" s="428" t="s">
        <v>44</v>
      </c>
      <c r="D77" s="60">
        <f t="shared" si="1"/>
        <v>0</v>
      </c>
      <c r="E77" s="460"/>
      <c r="F77" s="461"/>
      <c r="G77" s="448"/>
      <c r="H77" s="386"/>
      <c r="I77" s="351"/>
    </row>
    <row r="78" spans="1:12" s="348" customFormat="1" ht="14.25" x14ac:dyDescent="0.2">
      <c r="A78" s="427">
        <v>2171</v>
      </c>
      <c r="B78" s="385"/>
      <c r="C78" s="428" t="s">
        <v>253</v>
      </c>
      <c r="D78" s="60">
        <f t="shared" si="1"/>
        <v>0</v>
      </c>
      <c r="E78" s="460"/>
      <c r="F78" s="461"/>
      <c r="G78" s="448"/>
      <c r="H78" s="386"/>
      <c r="I78" s="351"/>
    </row>
    <row r="79" spans="1:12" s="348" customFormat="1" ht="28.5" x14ac:dyDescent="0.2">
      <c r="A79" s="427">
        <v>2181</v>
      </c>
      <c r="B79" s="385"/>
      <c r="C79" s="428" t="s">
        <v>254</v>
      </c>
      <c r="D79" s="60">
        <f t="shared" si="1"/>
        <v>0</v>
      </c>
      <c r="E79" s="460"/>
      <c r="F79" s="461"/>
      <c r="G79" s="448"/>
      <c r="H79" s="386"/>
      <c r="I79" s="351"/>
    </row>
    <row r="80" spans="1:12" s="348" customFormat="1" ht="14.25" x14ac:dyDescent="0.2">
      <c r="A80" s="427">
        <v>2182</v>
      </c>
      <c r="B80" s="385"/>
      <c r="C80" s="428" t="s">
        <v>255</v>
      </c>
      <c r="D80" s="60">
        <f t="shared" si="1"/>
        <v>0</v>
      </c>
      <c r="E80" s="460"/>
      <c r="F80" s="461"/>
      <c r="G80" s="448"/>
      <c r="H80" s="386"/>
      <c r="I80" s="351"/>
    </row>
    <row r="81" spans="1:11" s="348" customFormat="1" ht="14.25" x14ac:dyDescent="0.2">
      <c r="A81" s="427">
        <v>2183</v>
      </c>
      <c r="B81" s="385"/>
      <c r="C81" s="428" t="s">
        <v>256</v>
      </c>
      <c r="D81" s="60">
        <f t="shared" si="1"/>
        <v>0</v>
      </c>
      <c r="E81" s="460"/>
      <c r="F81" s="461"/>
      <c r="G81" s="448"/>
      <c r="H81" s="386"/>
      <c r="I81" s="351"/>
    </row>
    <row r="82" spans="1:11" s="348" customFormat="1" ht="42.75" x14ac:dyDescent="0.35">
      <c r="A82" s="427">
        <v>2211</v>
      </c>
      <c r="B82" s="385"/>
      <c r="C82" s="428" t="s">
        <v>257</v>
      </c>
      <c r="D82" s="60">
        <f t="shared" si="1"/>
        <v>0</v>
      </c>
      <c r="E82" s="460"/>
      <c r="F82" s="461"/>
      <c r="G82" s="448"/>
      <c r="H82" s="386"/>
      <c r="I82" s="351"/>
      <c r="K82" s="497" t="s">
        <v>467</v>
      </c>
    </row>
    <row r="83" spans="1:11" s="348" customFormat="1" ht="71.25" x14ac:dyDescent="0.2">
      <c r="A83" s="427">
        <v>2212</v>
      </c>
      <c r="B83" s="385"/>
      <c r="C83" s="428" t="s">
        <v>258</v>
      </c>
      <c r="D83" s="60">
        <f t="shared" si="1"/>
        <v>0</v>
      </c>
      <c r="E83" s="460"/>
      <c r="F83" s="461"/>
      <c r="G83" s="448"/>
      <c r="H83" s="386"/>
      <c r="I83" s="351"/>
    </row>
    <row r="84" spans="1:11" s="348" customFormat="1" ht="42.75" x14ac:dyDescent="0.2">
      <c r="A84" s="427">
        <v>2213</v>
      </c>
      <c r="B84" s="385"/>
      <c r="C84" s="428" t="s">
        <v>259</v>
      </c>
      <c r="D84" s="60">
        <f t="shared" si="1"/>
        <v>0</v>
      </c>
      <c r="E84" s="460"/>
      <c r="F84" s="461"/>
      <c r="G84" s="448"/>
      <c r="H84" s="386"/>
      <c r="I84" s="351"/>
    </row>
    <row r="85" spans="1:11" s="348" customFormat="1" ht="42.75" x14ac:dyDescent="0.2">
      <c r="A85" s="427">
        <v>2214</v>
      </c>
      <c r="B85" s="385"/>
      <c r="C85" s="428" t="s">
        <v>260</v>
      </c>
      <c r="D85" s="60">
        <f t="shared" si="1"/>
        <v>0</v>
      </c>
      <c r="E85" s="460"/>
      <c r="F85" s="461"/>
      <c r="G85" s="448"/>
      <c r="H85" s="386"/>
      <c r="I85" s="351"/>
    </row>
    <row r="86" spans="1:11" s="348" customFormat="1" ht="42.75" x14ac:dyDescent="0.2">
      <c r="A86" s="427">
        <v>2215</v>
      </c>
      <c r="B86" s="385"/>
      <c r="C86" s="428" t="s">
        <v>261</v>
      </c>
      <c r="D86" s="60">
        <f t="shared" si="1"/>
        <v>0</v>
      </c>
      <c r="E86" s="460"/>
      <c r="F86" s="461"/>
      <c r="G86" s="448"/>
      <c r="H86" s="386"/>
      <c r="I86" s="351"/>
    </row>
    <row r="87" spans="1:11" s="348" customFormat="1" ht="42.75" x14ac:dyDescent="0.2">
      <c r="A87" s="427">
        <v>2216</v>
      </c>
      <c r="B87" s="385"/>
      <c r="C87" s="428" t="s">
        <v>262</v>
      </c>
      <c r="D87" s="60">
        <f t="shared" si="1"/>
        <v>0</v>
      </c>
      <c r="E87" s="460"/>
      <c r="F87" s="461"/>
      <c r="G87" s="448"/>
      <c r="H87" s="386"/>
      <c r="I87" s="351"/>
    </row>
    <row r="88" spans="1:11" s="348" customFormat="1" ht="14.25" x14ac:dyDescent="0.2">
      <c r="A88" s="427">
        <v>2221</v>
      </c>
      <c r="B88" s="385"/>
      <c r="C88" s="428" t="s">
        <v>263</v>
      </c>
      <c r="D88" s="60">
        <f t="shared" si="1"/>
        <v>0</v>
      </c>
      <c r="E88" s="460"/>
      <c r="F88" s="461"/>
      <c r="G88" s="448"/>
      <c r="H88" s="386"/>
      <c r="I88" s="351"/>
    </row>
    <row r="89" spans="1:11" s="348" customFormat="1" ht="28.5" x14ac:dyDescent="0.2">
      <c r="A89" s="427">
        <v>2231</v>
      </c>
      <c r="B89" s="385"/>
      <c r="C89" s="428" t="s">
        <v>48</v>
      </c>
      <c r="D89" s="60">
        <f t="shared" si="1"/>
        <v>0</v>
      </c>
      <c r="E89" s="460"/>
      <c r="F89" s="461"/>
      <c r="G89" s="448"/>
      <c r="H89" s="386"/>
      <c r="I89" s="351"/>
    </row>
    <row r="90" spans="1:11" s="348" customFormat="1" ht="42.75" x14ac:dyDescent="0.2">
      <c r="A90" s="427">
        <v>2311</v>
      </c>
      <c r="B90" s="385"/>
      <c r="C90" s="428" t="s">
        <v>264</v>
      </c>
      <c r="D90" s="60">
        <f t="shared" si="1"/>
        <v>0</v>
      </c>
      <c r="E90" s="460"/>
      <c r="F90" s="461"/>
      <c r="G90" s="448"/>
      <c r="H90" s="386"/>
      <c r="I90" s="351"/>
    </row>
    <row r="91" spans="1:11" s="348" customFormat="1" ht="28.5" x14ac:dyDescent="0.2">
      <c r="A91" s="427">
        <v>2321</v>
      </c>
      <c r="B91" s="385"/>
      <c r="C91" s="428" t="s">
        <v>265</v>
      </c>
      <c r="D91" s="60">
        <f t="shared" si="1"/>
        <v>0</v>
      </c>
      <c r="E91" s="460"/>
      <c r="F91" s="461"/>
      <c r="G91" s="448"/>
      <c r="H91" s="386"/>
      <c r="I91" s="351"/>
    </row>
    <row r="92" spans="1:11" s="348" customFormat="1" ht="42.75" x14ac:dyDescent="0.2">
      <c r="A92" s="427">
        <v>2331</v>
      </c>
      <c r="B92" s="385"/>
      <c r="C92" s="428" t="s">
        <v>266</v>
      </c>
      <c r="D92" s="60">
        <f t="shared" si="1"/>
        <v>0</v>
      </c>
      <c r="E92" s="460"/>
      <c r="F92" s="461"/>
      <c r="G92" s="448"/>
      <c r="H92" s="386"/>
      <c r="I92" s="351"/>
    </row>
    <row r="93" spans="1:11" s="348" customFormat="1" ht="42.75" x14ac:dyDescent="0.2">
      <c r="A93" s="427">
        <v>2341</v>
      </c>
      <c r="B93" s="385"/>
      <c r="C93" s="428" t="s">
        <v>267</v>
      </c>
      <c r="D93" s="60">
        <f t="shared" si="1"/>
        <v>0</v>
      </c>
      <c r="E93" s="460"/>
      <c r="F93" s="461"/>
      <c r="G93" s="448"/>
      <c r="H93" s="386"/>
      <c r="I93" s="351"/>
    </row>
    <row r="94" spans="1:11" s="348" customFormat="1" ht="42.75" x14ac:dyDescent="0.2">
      <c r="A94" s="427">
        <v>2351</v>
      </c>
      <c r="B94" s="385"/>
      <c r="C94" s="428" t="s">
        <v>268</v>
      </c>
      <c r="D94" s="60">
        <f t="shared" si="1"/>
        <v>0</v>
      </c>
      <c r="E94" s="460"/>
      <c r="F94" s="461"/>
      <c r="G94" s="448"/>
      <c r="H94" s="386"/>
      <c r="I94" s="351"/>
    </row>
    <row r="95" spans="1:11" s="348" customFormat="1" ht="42.75" x14ac:dyDescent="0.2">
      <c r="A95" s="427">
        <v>2361</v>
      </c>
      <c r="B95" s="385"/>
      <c r="C95" s="428" t="s">
        <v>269</v>
      </c>
      <c r="D95" s="60">
        <f t="shared" si="1"/>
        <v>0</v>
      </c>
      <c r="E95" s="460"/>
      <c r="F95" s="461"/>
      <c r="G95" s="448"/>
      <c r="H95" s="386"/>
      <c r="I95" s="351"/>
    </row>
    <row r="96" spans="1:11" s="348" customFormat="1" ht="28.5" x14ac:dyDescent="0.2">
      <c r="A96" s="427">
        <v>2371</v>
      </c>
      <c r="B96" s="385"/>
      <c r="C96" s="428" t="s">
        <v>248</v>
      </c>
      <c r="D96" s="60">
        <f t="shared" si="1"/>
        <v>0</v>
      </c>
      <c r="E96" s="460"/>
      <c r="F96" s="461"/>
      <c r="G96" s="448"/>
      <c r="H96" s="386"/>
      <c r="I96" s="351"/>
    </row>
    <row r="97" spans="1:9" s="348" customFormat="1" ht="28.5" x14ac:dyDescent="0.2">
      <c r="A97" s="427">
        <v>2381</v>
      </c>
      <c r="B97" s="385"/>
      <c r="C97" s="428" t="s">
        <v>270</v>
      </c>
      <c r="D97" s="60">
        <f t="shared" si="1"/>
        <v>0</v>
      </c>
      <c r="E97" s="460"/>
      <c r="F97" s="461"/>
      <c r="G97" s="448"/>
      <c r="H97" s="386"/>
      <c r="I97" s="351"/>
    </row>
    <row r="98" spans="1:9" s="348" customFormat="1" ht="28.5" x14ac:dyDescent="0.2">
      <c r="A98" s="427">
        <v>2391</v>
      </c>
      <c r="B98" s="385"/>
      <c r="C98" s="428" t="s">
        <v>271</v>
      </c>
      <c r="D98" s="60">
        <f t="shared" si="1"/>
        <v>0</v>
      </c>
      <c r="E98" s="460"/>
      <c r="F98" s="461"/>
      <c r="G98" s="448"/>
      <c r="H98" s="386"/>
      <c r="I98" s="351"/>
    </row>
    <row r="99" spans="1:9" s="348" customFormat="1" ht="14.25" x14ac:dyDescent="0.2">
      <c r="A99" s="427">
        <v>2411</v>
      </c>
      <c r="B99" s="385"/>
      <c r="C99" s="428" t="s">
        <v>49</v>
      </c>
      <c r="D99" s="60">
        <f t="shared" si="1"/>
        <v>0</v>
      </c>
      <c r="E99" s="460"/>
      <c r="F99" s="461"/>
      <c r="G99" s="448"/>
      <c r="H99" s="386"/>
      <c r="I99" s="351"/>
    </row>
    <row r="100" spans="1:9" s="348" customFormat="1" ht="14.25" x14ac:dyDescent="0.2">
      <c r="A100" s="427">
        <v>2421</v>
      </c>
      <c r="B100" s="385"/>
      <c r="C100" s="428" t="s">
        <v>50</v>
      </c>
      <c r="D100" s="60">
        <f t="shared" si="1"/>
        <v>0</v>
      </c>
      <c r="E100" s="460"/>
      <c r="F100" s="461"/>
      <c r="G100" s="448"/>
      <c r="H100" s="386"/>
      <c r="I100" s="351"/>
    </row>
    <row r="101" spans="1:9" s="348" customFormat="1" ht="14.25" x14ac:dyDescent="0.2">
      <c r="A101" s="427">
        <v>2431</v>
      </c>
      <c r="B101" s="385"/>
      <c r="C101" s="428" t="s">
        <v>272</v>
      </c>
      <c r="D101" s="60">
        <f t="shared" si="1"/>
        <v>0</v>
      </c>
      <c r="E101" s="460"/>
      <c r="F101" s="461"/>
      <c r="G101" s="448"/>
      <c r="H101" s="386"/>
      <c r="I101" s="351"/>
    </row>
    <row r="102" spans="1:9" s="348" customFormat="1" ht="14.25" x14ac:dyDescent="0.2">
      <c r="A102" s="427">
        <v>2441</v>
      </c>
      <c r="B102" s="385"/>
      <c r="C102" s="428" t="s">
        <v>52</v>
      </c>
      <c r="D102" s="60">
        <f t="shared" si="1"/>
        <v>0</v>
      </c>
      <c r="E102" s="460"/>
      <c r="F102" s="461"/>
      <c r="G102" s="448"/>
      <c r="H102" s="386"/>
      <c r="I102" s="351"/>
    </row>
    <row r="103" spans="1:9" s="348" customFormat="1" ht="14.25" x14ac:dyDescent="0.2">
      <c r="A103" s="427">
        <v>2451</v>
      </c>
      <c r="B103" s="385"/>
      <c r="C103" s="428" t="s">
        <v>53</v>
      </c>
      <c r="D103" s="60">
        <f t="shared" si="1"/>
        <v>0</v>
      </c>
      <c r="E103" s="460"/>
      <c r="F103" s="461"/>
      <c r="G103" s="448"/>
      <c r="H103" s="386"/>
      <c r="I103" s="351"/>
    </row>
    <row r="104" spans="1:9" s="348" customFormat="1" ht="14.25" x14ac:dyDescent="0.2">
      <c r="A104" s="427">
        <v>2461</v>
      </c>
      <c r="B104" s="385"/>
      <c r="C104" s="428" t="s">
        <v>273</v>
      </c>
      <c r="D104" s="60">
        <f t="shared" si="1"/>
        <v>0</v>
      </c>
      <c r="E104" s="460"/>
      <c r="F104" s="461"/>
      <c r="G104" s="448"/>
      <c r="H104" s="386"/>
      <c r="I104" s="351"/>
    </row>
    <row r="105" spans="1:9" s="348" customFormat="1" ht="28.5" x14ac:dyDescent="0.2">
      <c r="A105" s="427">
        <v>2471</v>
      </c>
      <c r="B105" s="385"/>
      <c r="C105" s="428" t="s">
        <v>274</v>
      </c>
      <c r="D105" s="60">
        <f t="shared" si="1"/>
        <v>0</v>
      </c>
      <c r="E105" s="460"/>
      <c r="F105" s="461"/>
      <c r="G105" s="448"/>
      <c r="H105" s="386"/>
      <c r="I105" s="351"/>
    </row>
    <row r="106" spans="1:9" s="348" customFormat="1" ht="14.25" x14ac:dyDescent="0.2">
      <c r="A106" s="427">
        <v>2481</v>
      </c>
      <c r="B106" s="385"/>
      <c r="C106" s="428" t="s">
        <v>56</v>
      </c>
      <c r="D106" s="60">
        <f t="shared" si="1"/>
        <v>0</v>
      </c>
      <c r="E106" s="460"/>
      <c r="F106" s="462"/>
      <c r="G106" s="448"/>
      <c r="H106" s="83"/>
      <c r="I106" s="351"/>
    </row>
    <row r="107" spans="1:9" s="348" customFormat="1" ht="28.5" x14ac:dyDescent="0.2">
      <c r="A107" s="427">
        <v>2491</v>
      </c>
      <c r="B107" s="385"/>
      <c r="C107" s="428" t="s">
        <v>57</v>
      </c>
      <c r="D107" s="60">
        <f t="shared" si="1"/>
        <v>0</v>
      </c>
      <c r="E107" s="460"/>
      <c r="F107" s="462"/>
      <c r="G107" s="448"/>
      <c r="H107" s="78"/>
      <c r="I107" s="351"/>
    </row>
    <row r="108" spans="1:9" s="348" customFormat="1" ht="14.25" x14ac:dyDescent="0.2">
      <c r="A108" s="427">
        <v>2511</v>
      </c>
      <c r="B108" s="385"/>
      <c r="C108" s="428" t="s">
        <v>58</v>
      </c>
      <c r="D108" s="60">
        <f t="shared" si="1"/>
        <v>0</v>
      </c>
      <c r="E108" s="460"/>
      <c r="F108" s="462"/>
      <c r="G108" s="474"/>
      <c r="H108" s="78"/>
      <c r="I108" s="351"/>
    </row>
    <row r="109" spans="1:9" s="348" customFormat="1" ht="30.6" customHeight="1" x14ac:dyDescent="0.2">
      <c r="A109" s="427">
        <v>2521</v>
      </c>
      <c r="B109" s="385"/>
      <c r="C109" s="428" t="s">
        <v>59</v>
      </c>
      <c r="D109" s="60">
        <f t="shared" si="1"/>
        <v>0</v>
      </c>
      <c r="E109" s="460"/>
      <c r="F109" s="461"/>
      <c r="G109" s="448"/>
      <c r="H109" s="386"/>
      <c r="I109" s="351"/>
    </row>
    <row r="110" spans="1:9" s="348" customFormat="1" ht="14.25" x14ac:dyDescent="0.2">
      <c r="A110" s="427">
        <v>2531</v>
      </c>
      <c r="B110" s="385"/>
      <c r="C110" s="428" t="s">
        <v>60</v>
      </c>
      <c r="D110" s="60">
        <f t="shared" si="1"/>
        <v>0</v>
      </c>
      <c r="E110" s="460"/>
      <c r="F110" s="463"/>
      <c r="G110" s="474"/>
      <c r="H110" s="78"/>
      <c r="I110" s="351"/>
    </row>
    <row r="111" spans="1:9" s="348" customFormat="1" ht="28.5" x14ac:dyDescent="0.2">
      <c r="A111" s="427">
        <v>2541</v>
      </c>
      <c r="B111" s="385"/>
      <c r="C111" s="428" t="s">
        <v>61</v>
      </c>
      <c r="D111" s="60">
        <f>SUM(E111:H111)</f>
        <v>0</v>
      </c>
      <c r="E111" s="460"/>
      <c r="F111" s="463"/>
      <c r="G111" s="474"/>
      <c r="H111" s="78"/>
      <c r="I111" s="351"/>
    </row>
    <row r="112" spans="1:9" s="348" customFormat="1" ht="28.5" x14ac:dyDescent="0.2">
      <c r="A112" s="427">
        <v>2551</v>
      </c>
      <c r="B112" s="385"/>
      <c r="C112" s="428" t="s">
        <v>62</v>
      </c>
      <c r="D112" s="60">
        <f>SUM(E112:H112)</f>
        <v>0</v>
      </c>
      <c r="E112" s="460"/>
      <c r="F112" s="463"/>
      <c r="G112" s="474"/>
      <c r="H112" s="78"/>
      <c r="I112" s="351"/>
    </row>
    <row r="113" spans="1:9" s="348" customFormat="1" ht="28.5" x14ac:dyDescent="0.2">
      <c r="A113" s="427">
        <v>2561</v>
      </c>
      <c r="B113" s="385"/>
      <c r="C113" s="428" t="s">
        <v>275</v>
      </c>
      <c r="D113" s="60">
        <f t="shared" si="1"/>
        <v>0</v>
      </c>
      <c r="E113" s="460"/>
      <c r="F113" s="463"/>
      <c r="G113" s="474"/>
      <c r="H113" s="78"/>
      <c r="I113" s="351"/>
    </row>
    <row r="114" spans="1:9" s="348" customFormat="1" ht="14.25" x14ac:dyDescent="0.2">
      <c r="A114" s="427">
        <v>2591</v>
      </c>
      <c r="B114" s="385"/>
      <c r="C114" s="428" t="s">
        <v>64</v>
      </c>
      <c r="D114" s="60">
        <f t="shared" si="1"/>
        <v>0</v>
      </c>
      <c r="E114" s="460"/>
      <c r="F114" s="463"/>
      <c r="G114" s="474"/>
      <c r="H114" s="78"/>
      <c r="I114" s="351"/>
    </row>
    <row r="115" spans="1:9" s="348" customFormat="1" ht="71.25" x14ac:dyDescent="0.2">
      <c r="A115" s="427">
        <v>2611</v>
      </c>
      <c r="B115" s="385"/>
      <c r="C115" s="428" t="s">
        <v>276</v>
      </c>
      <c r="D115" s="60">
        <f t="shared" si="1"/>
        <v>0</v>
      </c>
      <c r="E115" s="460"/>
      <c r="F115" s="463"/>
      <c r="G115" s="474"/>
      <c r="H115" s="78"/>
      <c r="I115" s="351"/>
    </row>
    <row r="116" spans="1:9" s="348" customFormat="1" ht="57" x14ac:dyDescent="0.2">
      <c r="A116" s="427">
        <v>2612</v>
      </c>
      <c r="B116" s="385"/>
      <c r="C116" s="428" t="s">
        <v>277</v>
      </c>
      <c r="D116" s="60">
        <f t="shared" si="1"/>
        <v>0</v>
      </c>
      <c r="E116" s="460"/>
      <c r="F116" s="463"/>
      <c r="G116" s="474"/>
      <c r="H116" s="78"/>
      <c r="I116" s="351"/>
    </row>
    <row r="117" spans="1:9" s="348" customFormat="1" ht="57" x14ac:dyDescent="0.2">
      <c r="A117" s="427">
        <v>2613</v>
      </c>
      <c r="B117" s="385"/>
      <c r="C117" s="428" t="s">
        <v>278</v>
      </c>
      <c r="D117" s="60">
        <f t="shared" si="1"/>
        <v>0</v>
      </c>
      <c r="E117" s="460"/>
      <c r="F117" s="463"/>
      <c r="G117" s="474"/>
      <c r="H117" s="78"/>
      <c r="I117" s="351"/>
    </row>
    <row r="118" spans="1:9" s="348" customFormat="1" ht="42.75" x14ac:dyDescent="0.2">
      <c r="A118" s="427">
        <v>2614</v>
      </c>
      <c r="B118" s="385"/>
      <c r="C118" s="428" t="s">
        <v>279</v>
      </c>
      <c r="D118" s="60">
        <f t="shared" si="1"/>
        <v>0</v>
      </c>
      <c r="E118" s="460"/>
      <c r="F118" s="463"/>
      <c r="G118" s="474"/>
      <c r="H118" s="78"/>
      <c r="I118" s="351"/>
    </row>
    <row r="119" spans="1:9" s="348" customFormat="1" ht="14.25" x14ac:dyDescent="0.2">
      <c r="A119" s="427">
        <v>2711</v>
      </c>
      <c r="B119" s="352"/>
      <c r="C119" s="428" t="s">
        <v>67</v>
      </c>
      <c r="D119" s="60">
        <f t="shared" si="1"/>
        <v>0</v>
      </c>
      <c r="E119" s="460"/>
      <c r="F119" s="463"/>
      <c r="G119" s="474"/>
      <c r="H119" s="78"/>
      <c r="I119" s="351"/>
    </row>
    <row r="120" spans="1:9" s="348" customFormat="1" ht="28.5" x14ac:dyDescent="0.2">
      <c r="A120" s="427">
        <v>2721</v>
      </c>
      <c r="B120" s="352"/>
      <c r="C120" s="428" t="s">
        <v>68</v>
      </c>
      <c r="D120" s="60">
        <f t="shared" si="1"/>
        <v>0</v>
      </c>
      <c r="E120" s="460"/>
      <c r="F120" s="461"/>
      <c r="G120" s="474"/>
      <c r="H120" s="78"/>
      <c r="I120" s="351"/>
    </row>
    <row r="121" spans="1:9" s="348" customFormat="1" ht="14.25" x14ac:dyDescent="0.2">
      <c r="A121" s="427">
        <v>2731</v>
      </c>
      <c r="B121" s="385"/>
      <c r="C121" s="428" t="s">
        <v>69</v>
      </c>
      <c r="D121" s="60">
        <f t="shared" si="1"/>
        <v>0</v>
      </c>
      <c r="E121" s="460"/>
      <c r="F121" s="461"/>
      <c r="G121" s="448"/>
      <c r="H121" s="386"/>
      <c r="I121" s="351"/>
    </row>
    <row r="122" spans="1:9" s="348" customFormat="1" ht="14.25" x14ac:dyDescent="0.2">
      <c r="A122" s="427">
        <v>2741</v>
      </c>
      <c r="B122" s="385"/>
      <c r="C122" s="428" t="s">
        <v>280</v>
      </c>
      <c r="D122" s="60">
        <f t="shared" si="1"/>
        <v>0</v>
      </c>
      <c r="E122" s="460"/>
      <c r="F122" s="463"/>
      <c r="G122" s="448"/>
      <c r="H122" s="78"/>
      <c r="I122" s="351"/>
    </row>
    <row r="123" spans="1:9" s="348" customFormat="1" ht="28.9" customHeight="1" x14ac:dyDescent="0.2">
      <c r="A123" s="427">
        <v>2751</v>
      </c>
      <c r="B123" s="385"/>
      <c r="C123" s="428" t="s">
        <v>281</v>
      </c>
      <c r="D123" s="60">
        <f t="shared" si="1"/>
        <v>0</v>
      </c>
      <c r="E123" s="460"/>
      <c r="F123" s="461"/>
      <c r="G123" s="448"/>
      <c r="H123" s="386"/>
      <c r="I123" s="351"/>
    </row>
    <row r="124" spans="1:9" s="348" customFormat="1" ht="14.25" x14ac:dyDescent="0.2">
      <c r="A124" s="427">
        <v>2811</v>
      </c>
      <c r="B124" s="385"/>
      <c r="C124" s="428" t="s">
        <v>282</v>
      </c>
      <c r="D124" s="60">
        <f t="shared" si="1"/>
        <v>0</v>
      </c>
      <c r="E124" s="460"/>
      <c r="F124" s="462"/>
      <c r="G124" s="474"/>
      <c r="H124" s="78"/>
      <c r="I124" s="351"/>
    </row>
    <row r="125" spans="1:9" s="348" customFormat="1" ht="24" customHeight="1" x14ac:dyDescent="0.2">
      <c r="A125" s="427">
        <v>2821</v>
      </c>
      <c r="B125" s="385"/>
      <c r="C125" s="428" t="s">
        <v>283</v>
      </c>
      <c r="D125" s="60">
        <f t="shared" si="1"/>
        <v>0</v>
      </c>
      <c r="E125" s="460"/>
      <c r="F125" s="462"/>
      <c r="G125" s="474"/>
      <c r="H125" s="78"/>
      <c r="I125" s="351"/>
    </row>
    <row r="126" spans="1:9" s="348" customFormat="1" ht="28.5" x14ac:dyDescent="0.2">
      <c r="A126" s="427">
        <v>2831</v>
      </c>
      <c r="B126" s="385"/>
      <c r="C126" s="428" t="s">
        <v>284</v>
      </c>
      <c r="D126" s="60">
        <f t="shared" si="1"/>
        <v>0</v>
      </c>
      <c r="E126" s="460"/>
      <c r="F126" s="461"/>
      <c r="G126" s="474"/>
      <c r="H126" s="78"/>
      <c r="I126" s="351"/>
    </row>
    <row r="127" spans="1:9" s="348" customFormat="1" ht="26.45" customHeight="1" x14ac:dyDescent="0.2">
      <c r="A127" s="427">
        <v>2911</v>
      </c>
      <c r="B127" s="385"/>
      <c r="C127" s="428" t="s">
        <v>70</v>
      </c>
      <c r="D127" s="60">
        <f t="shared" si="1"/>
        <v>0</v>
      </c>
      <c r="E127" s="460"/>
      <c r="F127" s="462"/>
      <c r="G127" s="474"/>
      <c r="H127" s="78"/>
      <c r="I127" s="351"/>
    </row>
    <row r="128" spans="1:9" s="348" customFormat="1" ht="28.5" x14ac:dyDescent="0.2">
      <c r="A128" s="427">
        <v>2921</v>
      </c>
      <c r="B128" s="385"/>
      <c r="C128" s="428" t="s">
        <v>71</v>
      </c>
      <c r="D128" s="60">
        <f t="shared" si="1"/>
        <v>0</v>
      </c>
      <c r="E128" s="460"/>
      <c r="F128" s="462"/>
      <c r="G128" s="474"/>
      <c r="H128" s="78"/>
      <c r="I128" s="351"/>
    </row>
    <row r="129" spans="1:10" s="348" customFormat="1" ht="57" x14ac:dyDescent="0.2">
      <c r="A129" s="427">
        <v>2931</v>
      </c>
      <c r="B129" s="385"/>
      <c r="C129" s="428" t="s">
        <v>72</v>
      </c>
      <c r="D129" s="60">
        <f t="shared" si="1"/>
        <v>0</v>
      </c>
      <c r="E129" s="460"/>
      <c r="F129" s="461"/>
      <c r="G129" s="448"/>
      <c r="H129" s="386"/>
      <c r="I129" s="351"/>
    </row>
    <row r="130" spans="1:10" s="348" customFormat="1" ht="42.75" x14ac:dyDescent="0.2">
      <c r="A130" s="427">
        <v>2941</v>
      </c>
      <c r="B130" s="385"/>
      <c r="C130" s="428" t="s">
        <v>285</v>
      </c>
      <c r="D130" s="60">
        <f t="shared" si="1"/>
        <v>0</v>
      </c>
      <c r="E130" s="460"/>
      <c r="F130" s="461"/>
      <c r="G130" s="474"/>
      <c r="H130" s="78"/>
      <c r="I130" s="351"/>
    </row>
    <row r="131" spans="1:10" s="348" customFormat="1" ht="42.75" x14ac:dyDescent="0.2">
      <c r="A131" s="427">
        <v>2951</v>
      </c>
      <c r="B131" s="385"/>
      <c r="C131" s="428" t="s">
        <v>286</v>
      </c>
      <c r="D131" s="60">
        <f t="shared" si="1"/>
        <v>0</v>
      </c>
      <c r="E131" s="460"/>
      <c r="F131" s="462"/>
      <c r="G131" s="474"/>
      <c r="H131" s="78"/>
      <c r="I131" s="351"/>
    </row>
    <row r="132" spans="1:10" s="348" customFormat="1" ht="28.5" x14ac:dyDescent="0.2">
      <c r="A132" s="427">
        <v>2961</v>
      </c>
      <c r="B132" s="385"/>
      <c r="C132" s="428" t="s">
        <v>75</v>
      </c>
      <c r="D132" s="60">
        <f t="shared" si="1"/>
        <v>0</v>
      </c>
      <c r="E132" s="460"/>
      <c r="F132" s="462"/>
      <c r="G132" s="474"/>
      <c r="H132" s="78"/>
      <c r="I132" s="351"/>
    </row>
    <row r="133" spans="1:10" s="348" customFormat="1" ht="28.5" x14ac:dyDescent="0.2">
      <c r="A133" s="427">
        <v>2971</v>
      </c>
      <c r="B133" s="385"/>
      <c r="C133" s="428" t="s">
        <v>287</v>
      </c>
      <c r="D133" s="60">
        <f t="shared" si="1"/>
        <v>0</v>
      </c>
      <c r="E133" s="460"/>
      <c r="F133" s="462"/>
      <c r="G133" s="474"/>
      <c r="H133" s="78"/>
      <c r="I133" s="351"/>
    </row>
    <row r="134" spans="1:10" s="348" customFormat="1" ht="28.5" x14ac:dyDescent="0.2">
      <c r="A134" s="427">
        <v>2981</v>
      </c>
      <c r="B134" s="385"/>
      <c r="C134" s="428" t="s">
        <v>76</v>
      </c>
      <c r="D134" s="60">
        <f t="shared" si="1"/>
        <v>0</v>
      </c>
      <c r="E134" s="460"/>
      <c r="F134" s="462"/>
      <c r="G134" s="474"/>
      <c r="H134" s="78"/>
      <c r="I134" s="351"/>
    </row>
    <row r="135" spans="1:10" s="348" customFormat="1" ht="27.6" customHeight="1" x14ac:dyDescent="0.2">
      <c r="A135" s="427">
        <v>2991</v>
      </c>
      <c r="B135" s="385"/>
      <c r="C135" s="428" t="s">
        <v>77</v>
      </c>
      <c r="D135" s="60">
        <f t="shared" si="1"/>
        <v>0</v>
      </c>
      <c r="E135" s="460"/>
      <c r="F135" s="462"/>
      <c r="G135" s="474"/>
      <c r="H135" s="78"/>
      <c r="I135" s="351"/>
    </row>
    <row r="136" spans="1:10" s="344" customFormat="1" ht="25.5" x14ac:dyDescent="0.2">
      <c r="A136" s="349"/>
      <c r="B136" s="349"/>
      <c r="C136" s="362" t="s">
        <v>17</v>
      </c>
      <c r="D136" s="65">
        <f>SUM(D72:D135)</f>
        <v>70000</v>
      </c>
      <c r="E136" s="65">
        <f>SUM(E72:E135)</f>
        <v>0</v>
      </c>
      <c r="F136" s="65">
        <f>SUM(F72:F135)</f>
        <v>0</v>
      </c>
      <c r="G136" s="65">
        <f>SUM(G72:G135)</f>
        <v>10000</v>
      </c>
      <c r="H136" s="65">
        <f>SUM(H72:H135)</f>
        <v>60000</v>
      </c>
      <c r="I136" s="350"/>
      <c r="J136" s="328"/>
    </row>
    <row r="137" spans="1:10" s="348" customFormat="1" ht="14.25" x14ac:dyDescent="0.2">
      <c r="A137" s="427">
        <v>3111</v>
      </c>
      <c r="B137" s="385"/>
      <c r="C137" s="428" t="s">
        <v>288</v>
      </c>
      <c r="D137" s="60">
        <f t="shared" ref="D137:D204" si="2">SUM(E137:H137)</f>
        <v>0</v>
      </c>
      <c r="E137" s="460"/>
      <c r="F137" s="461"/>
      <c r="G137" s="448"/>
      <c r="H137" s="386"/>
      <c r="I137" s="351"/>
    </row>
    <row r="138" spans="1:10" s="348" customFormat="1" ht="14.25" x14ac:dyDescent="0.2">
      <c r="A138" s="427">
        <v>3112</v>
      </c>
      <c r="B138" s="385"/>
      <c r="C138" s="428" t="s">
        <v>289</v>
      </c>
      <c r="D138" s="60">
        <f t="shared" si="2"/>
        <v>0</v>
      </c>
      <c r="E138" s="460"/>
      <c r="F138" s="461"/>
      <c r="G138" s="474"/>
      <c r="H138" s="78"/>
      <c r="I138" s="351"/>
    </row>
    <row r="139" spans="1:10" s="348" customFormat="1" ht="28.5" x14ac:dyDescent="0.2">
      <c r="A139" s="427">
        <v>3113</v>
      </c>
      <c r="B139" s="385"/>
      <c r="C139" s="428" t="s">
        <v>290</v>
      </c>
      <c r="D139" s="60">
        <f t="shared" si="2"/>
        <v>0</v>
      </c>
      <c r="E139" s="464"/>
      <c r="F139" s="462"/>
      <c r="G139" s="474"/>
      <c r="H139" s="78"/>
      <c r="I139" s="351"/>
    </row>
    <row r="140" spans="1:10" s="348" customFormat="1" ht="14.25" x14ac:dyDescent="0.2">
      <c r="A140" s="427">
        <v>3121</v>
      </c>
      <c r="B140" s="385"/>
      <c r="C140" s="428" t="s">
        <v>291</v>
      </c>
      <c r="D140" s="60">
        <f t="shared" si="2"/>
        <v>0</v>
      </c>
      <c r="E140" s="460"/>
      <c r="F140" s="461"/>
      <c r="G140" s="448"/>
      <c r="H140" s="386"/>
      <c r="I140" s="351"/>
    </row>
    <row r="141" spans="1:10" s="348" customFormat="1" ht="14.25" x14ac:dyDescent="0.2">
      <c r="A141" s="427">
        <v>3131</v>
      </c>
      <c r="B141" s="385"/>
      <c r="C141" s="428" t="s">
        <v>292</v>
      </c>
      <c r="D141" s="60">
        <f t="shared" si="2"/>
        <v>0</v>
      </c>
      <c r="E141" s="460"/>
      <c r="F141" s="461"/>
      <c r="G141" s="448"/>
      <c r="H141" s="386"/>
      <c r="I141" s="351"/>
    </row>
    <row r="142" spans="1:10" s="348" customFormat="1" ht="14.25" x14ac:dyDescent="0.2">
      <c r="A142" s="427">
        <v>3141</v>
      </c>
      <c r="B142" s="385"/>
      <c r="C142" s="428" t="s">
        <v>293</v>
      </c>
      <c r="D142" s="60">
        <f t="shared" si="2"/>
        <v>0</v>
      </c>
      <c r="E142" s="460"/>
      <c r="F142" s="461"/>
      <c r="G142" s="448"/>
      <c r="H142" s="386"/>
      <c r="I142" s="351"/>
    </row>
    <row r="143" spans="1:10" s="348" customFormat="1" ht="14.25" x14ac:dyDescent="0.2">
      <c r="A143" s="427">
        <v>3151</v>
      </c>
      <c r="B143" s="385"/>
      <c r="C143" s="428" t="s">
        <v>294</v>
      </c>
      <c r="D143" s="60">
        <f t="shared" si="2"/>
        <v>0</v>
      </c>
      <c r="E143" s="460"/>
      <c r="F143" s="461"/>
      <c r="G143" s="448"/>
      <c r="H143" s="386"/>
      <c r="I143" s="351"/>
    </row>
    <row r="144" spans="1:10" s="348" customFormat="1" ht="28.5" x14ac:dyDescent="0.2">
      <c r="A144" s="427">
        <v>3161</v>
      </c>
      <c r="B144" s="353"/>
      <c r="C144" s="428" t="s">
        <v>295</v>
      </c>
      <c r="D144" s="60">
        <f t="shared" si="2"/>
        <v>0</v>
      </c>
      <c r="E144" s="460"/>
      <c r="F144" s="462"/>
      <c r="G144" s="474"/>
      <c r="H144" s="78"/>
      <c r="I144" s="351"/>
    </row>
    <row r="145" spans="1:9" s="348" customFormat="1" ht="28.5" x14ac:dyDescent="0.2">
      <c r="A145" s="427">
        <v>3171</v>
      </c>
      <c r="B145" s="385"/>
      <c r="C145" s="428" t="s">
        <v>296</v>
      </c>
      <c r="D145" s="60">
        <f t="shared" si="2"/>
        <v>0</v>
      </c>
      <c r="E145" s="460"/>
      <c r="F145" s="462"/>
      <c r="G145" s="474"/>
      <c r="H145" s="386"/>
      <c r="I145" s="351"/>
    </row>
    <row r="146" spans="1:9" s="348" customFormat="1" ht="14.25" x14ac:dyDescent="0.2">
      <c r="A146" s="427">
        <v>3181</v>
      </c>
      <c r="B146" s="385"/>
      <c r="C146" s="428" t="s">
        <v>297</v>
      </c>
      <c r="D146" s="60">
        <f t="shared" si="2"/>
        <v>0</v>
      </c>
      <c r="E146" s="460"/>
      <c r="F146" s="462"/>
      <c r="G146" s="474"/>
      <c r="H146" s="386"/>
      <c r="I146" s="351"/>
    </row>
    <row r="147" spans="1:9" s="348" customFormat="1" ht="14.25" x14ac:dyDescent="0.2">
      <c r="A147" s="427">
        <v>3182</v>
      </c>
      <c r="B147" s="385"/>
      <c r="C147" s="428" t="s">
        <v>298</v>
      </c>
      <c r="D147" s="60">
        <f t="shared" si="2"/>
        <v>0</v>
      </c>
      <c r="E147" s="460"/>
      <c r="F147" s="462"/>
      <c r="G147" s="474"/>
      <c r="H147" s="386"/>
      <c r="I147" s="351"/>
    </row>
    <row r="148" spans="1:9" s="348" customFormat="1" ht="28.5" x14ac:dyDescent="0.2">
      <c r="A148" s="427">
        <v>3191</v>
      </c>
      <c r="B148" s="385"/>
      <c r="C148" s="428" t="s">
        <v>299</v>
      </c>
      <c r="D148" s="60">
        <f t="shared" si="2"/>
        <v>0</v>
      </c>
      <c r="E148" s="460"/>
      <c r="F148" s="462"/>
      <c r="G148" s="474"/>
      <c r="H148" s="386"/>
      <c r="I148" s="351"/>
    </row>
    <row r="149" spans="1:9" s="348" customFormat="1" ht="14.25" x14ac:dyDescent="0.2">
      <c r="A149" s="427">
        <v>3192</v>
      </c>
      <c r="B149" s="385"/>
      <c r="C149" s="428" t="s">
        <v>300</v>
      </c>
      <c r="D149" s="60">
        <f t="shared" si="2"/>
        <v>0</v>
      </c>
      <c r="E149" s="460"/>
      <c r="F149" s="462"/>
      <c r="G149" s="474"/>
      <c r="H149" s="386"/>
      <c r="I149" s="351"/>
    </row>
    <row r="150" spans="1:9" s="348" customFormat="1" ht="14.25" x14ac:dyDescent="0.2">
      <c r="A150" s="427">
        <v>3211</v>
      </c>
      <c r="B150" s="385"/>
      <c r="C150" s="428" t="s">
        <v>301</v>
      </c>
      <c r="D150" s="60">
        <f t="shared" si="2"/>
        <v>0</v>
      </c>
      <c r="E150" s="460"/>
      <c r="F150" s="462"/>
      <c r="G150" s="474"/>
      <c r="H150" s="386"/>
      <c r="I150" s="351"/>
    </row>
    <row r="151" spans="1:9" s="348" customFormat="1" ht="14.25" x14ac:dyDescent="0.2">
      <c r="A151" s="427">
        <v>3221</v>
      </c>
      <c r="B151" s="385"/>
      <c r="C151" s="428" t="s">
        <v>302</v>
      </c>
      <c r="D151" s="60">
        <f t="shared" si="2"/>
        <v>0</v>
      </c>
      <c r="E151" s="460"/>
      <c r="F151" s="462"/>
      <c r="G151" s="474"/>
      <c r="H151" s="386"/>
      <c r="I151" s="351"/>
    </row>
    <row r="152" spans="1:9" s="348" customFormat="1" ht="14.25" x14ac:dyDescent="0.2">
      <c r="A152" s="427">
        <v>3231</v>
      </c>
      <c r="B152" s="385"/>
      <c r="C152" s="428" t="s">
        <v>303</v>
      </c>
      <c r="D152" s="60">
        <f t="shared" si="2"/>
        <v>0</v>
      </c>
      <c r="E152" s="460"/>
      <c r="F152" s="462"/>
      <c r="G152" s="474"/>
      <c r="H152" s="386"/>
      <c r="I152" s="351"/>
    </row>
    <row r="153" spans="1:9" s="348" customFormat="1" ht="28.5" x14ac:dyDescent="0.2">
      <c r="A153" s="427">
        <v>3232</v>
      </c>
      <c r="B153" s="385"/>
      <c r="C153" s="428" t="s">
        <v>304</v>
      </c>
      <c r="D153" s="60">
        <f t="shared" si="2"/>
        <v>0</v>
      </c>
      <c r="E153" s="460"/>
      <c r="F153" s="462"/>
      <c r="G153" s="474"/>
      <c r="H153" s="386"/>
      <c r="I153" s="351"/>
    </row>
    <row r="154" spans="1:9" s="348" customFormat="1" ht="28.5" x14ac:dyDescent="0.2">
      <c r="A154" s="427">
        <v>3241</v>
      </c>
      <c r="B154" s="385"/>
      <c r="C154" s="428" t="s">
        <v>305</v>
      </c>
      <c r="D154" s="60">
        <f t="shared" si="2"/>
        <v>0</v>
      </c>
      <c r="E154" s="460"/>
      <c r="F154" s="462"/>
      <c r="G154" s="474"/>
      <c r="H154" s="386"/>
      <c r="I154" s="351"/>
    </row>
    <row r="155" spans="1:9" s="348" customFormat="1" ht="71.25" x14ac:dyDescent="0.2">
      <c r="A155" s="427">
        <v>3251</v>
      </c>
      <c r="B155" s="385"/>
      <c r="C155" s="428" t="s">
        <v>306</v>
      </c>
      <c r="D155" s="60">
        <f t="shared" si="2"/>
        <v>0</v>
      </c>
      <c r="E155" s="460"/>
      <c r="F155" s="462"/>
      <c r="G155" s="474"/>
      <c r="H155" s="386"/>
      <c r="I155" s="351"/>
    </row>
    <row r="156" spans="1:9" s="348" customFormat="1" ht="57" x14ac:dyDescent="0.2">
      <c r="A156" s="427">
        <v>3252</v>
      </c>
      <c r="B156" s="385"/>
      <c r="C156" s="428" t="s">
        <v>307</v>
      </c>
      <c r="D156" s="60">
        <f t="shared" si="2"/>
        <v>0</v>
      </c>
      <c r="E156" s="460"/>
      <c r="F156" s="462"/>
      <c r="G156" s="474"/>
      <c r="H156" s="386"/>
      <c r="I156" s="351"/>
    </row>
    <row r="157" spans="1:9" s="348" customFormat="1" ht="57" x14ac:dyDescent="0.2">
      <c r="A157" s="427">
        <v>3253</v>
      </c>
      <c r="B157" s="385"/>
      <c r="C157" s="428" t="s">
        <v>308</v>
      </c>
      <c r="D157" s="60">
        <f t="shared" si="2"/>
        <v>0</v>
      </c>
      <c r="E157" s="460"/>
      <c r="F157" s="462"/>
      <c r="G157" s="474"/>
      <c r="H157" s="386"/>
      <c r="I157" s="351"/>
    </row>
    <row r="158" spans="1:9" s="348" customFormat="1" ht="57" x14ac:dyDescent="0.2">
      <c r="A158" s="427">
        <v>3254</v>
      </c>
      <c r="B158" s="385"/>
      <c r="C158" s="428" t="s">
        <v>309</v>
      </c>
      <c r="D158" s="60">
        <f t="shared" si="2"/>
        <v>0</v>
      </c>
      <c r="E158" s="460"/>
      <c r="F158" s="462"/>
      <c r="G158" s="474"/>
      <c r="H158" s="386"/>
      <c r="I158" s="351"/>
    </row>
    <row r="159" spans="1:9" s="348" customFormat="1" ht="28.5" x14ac:dyDescent="0.2">
      <c r="A159" s="427">
        <v>3261</v>
      </c>
      <c r="B159" s="385"/>
      <c r="C159" s="428" t="s">
        <v>310</v>
      </c>
      <c r="D159" s="60">
        <f t="shared" si="2"/>
        <v>0</v>
      </c>
      <c r="E159" s="460"/>
      <c r="F159" s="462"/>
      <c r="G159" s="474"/>
      <c r="H159" s="386"/>
      <c r="I159" s="351"/>
    </row>
    <row r="160" spans="1:9" s="348" customFormat="1" ht="14.25" x14ac:dyDescent="0.2">
      <c r="A160" s="427">
        <v>3271</v>
      </c>
      <c r="B160" s="385"/>
      <c r="C160" s="428" t="s">
        <v>311</v>
      </c>
      <c r="D160" s="60">
        <f t="shared" si="2"/>
        <v>0</v>
      </c>
      <c r="E160" s="460"/>
      <c r="F160" s="462"/>
      <c r="G160" s="474"/>
      <c r="H160" s="386"/>
      <c r="I160" s="351"/>
    </row>
    <row r="161" spans="1:9" s="348" customFormat="1" ht="14.25" x14ac:dyDescent="0.2">
      <c r="A161" s="427">
        <v>3291</v>
      </c>
      <c r="B161" s="385"/>
      <c r="C161" s="428" t="s">
        <v>312</v>
      </c>
      <c r="D161" s="60">
        <f t="shared" si="2"/>
        <v>0</v>
      </c>
      <c r="E161" s="460"/>
      <c r="F161" s="462"/>
      <c r="G161" s="474"/>
      <c r="H161" s="386"/>
      <c r="I161" s="351"/>
    </row>
    <row r="162" spans="1:9" s="348" customFormat="1" ht="28.5" x14ac:dyDescent="0.2">
      <c r="A162" s="427">
        <v>3292</v>
      </c>
      <c r="B162" s="385"/>
      <c r="C162" s="428" t="s">
        <v>313</v>
      </c>
      <c r="D162" s="60">
        <f t="shared" si="2"/>
        <v>0</v>
      </c>
      <c r="E162" s="460"/>
      <c r="F162" s="462"/>
      <c r="G162" s="474"/>
      <c r="H162" s="386"/>
      <c r="I162" s="351"/>
    </row>
    <row r="163" spans="1:9" s="348" customFormat="1" ht="14.25" x14ac:dyDescent="0.2">
      <c r="A163" s="427">
        <v>3293</v>
      </c>
      <c r="B163" s="385"/>
      <c r="C163" s="428" t="s">
        <v>314</v>
      </c>
      <c r="D163" s="60">
        <f t="shared" si="2"/>
        <v>0</v>
      </c>
      <c r="E163" s="460"/>
      <c r="F163" s="462"/>
      <c r="G163" s="474"/>
      <c r="H163" s="386"/>
      <c r="I163" s="351"/>
    </row>
    <row r="164" spans="1:9" s="348" customFormat="1" ht="28.5" x14ac:dyDescent="0.2">
      <c r="A164" s="427">
        <v>3311</v>
      </c>
      <c r="B164" s="385"/>
      <c r="C164" s="428" t="s">
        <v>88</v>
      </c>
      <c r="D164" s="60">
        <f t="shared" si="2"/>
        <v>0</v>
      </c>
      <c r="E164" s="460"/>
      <c r="F164" s="462"/>
      <c r="G164" s="474"/>
      <c r="H164" s="386"/>
      <c r="I164" s="351"/>
    </row>
    <row r="165" spans="1:9" s="348" customFormat="1" ht="28.5" x14ac:dyDescent="0.2">
      <c r="A165" s="427">
        <v>3321</v>
      </c>
      <c r="B165" s="385"/>
      <c r="C165" s="428" t="s">
        <v>315</v>
      </c>
      <c r="D165" s="60">
        <f t="shared" si="2"/>
        <v>0</v>
      </c>
      <c r="E165" s="460"/>
      <c r="F165" s="462"/>
      <c r="G165" s="474"/>
      <c r="H165" s="386"/>
      <c r="I165" s="351"/>
    </row>
    <row r="166" spans="1:9" s="348" customFormat="1" ht="28.5" x14ac:dyDescent="0.2">
      <c r="A166" s="427">
        <v>3331</v>
      </c>
      <c r="B166" s="385"/>
      <c r="C166" s="428" t="s">
        <v>316</v>
      </c>
      <c r="D166" s="60">
        <f t="shared" si="2"/>
        <v>0</v>
      </c>
      <c r="E166" s="460"/>
      <c r="F166" s="462"/>
      <c r="G166" s="474"/>
      <c r="H166" s="386"/>
      <c r="I166" s="351"/>
    </row>
    <row r="167" spans="1:9" s="348" customFormat="1" ht="14.25" x14ac:dyDescent="0.2">
      <c r="A167" s="427">
        <v>3341</v>
      </c>
      <c r="B167" s="385"/>
      <c r="C167" s="428" t="s">
        <v>90</v>
      </c>
      <c r="D167" s="60">
        <f t="shared" si="2"/>
        <v>0</v>
      </c>
      <c r="E167" s="460"/>
      <c r="F167" s="462"/>
      <c r="G167" s="474"/>
      <c r="H167" s="386"/>
      <c r="I167" s="351"/>
    </row>
    <row r="168" spans="1:9" s="348" customFormat="1" ht="14.25" x14ac:dyDescent="0.2">
      <c r="A168" s="427">
        <v>3342</v>
      </c>
      <c r="B168" s="385"/>
      <c r="C168" s="428" t="s">
        <v>91</v>
      </c>
      <c r="D168" s="60">
        <f t="shared" si="2"/>
        <v>0</v>
      </c>
      <c r="E168" s="460"/>
      <c r="F168" s="462"/>
      <c r="G168" s="474"/>
      <c r="H168" s="386"/>
      <c r="I168" s="351"/>
    </row>
    <row r="169" spans="1:9" s="348" customFormat="1" ht="28.5" x14ac:dyDescent="0.2">
      <c r="A169" s="427">
        <v>3351</v>
      </c>
      <c r="B169" s="385"/>
      <c r="C169" s="428" t="s">
        <v>317</v>
      </c>
      <c r="D169" s="60">
        <f t="shared" si="2"/>
        <v>0</v>
      </c>
      <c r="E169" s="460"/>
      <c r="F169" s="462"/>
      <c r="G169" s="474"/>
      <c r="H169" s="386"/>
      <c r="I169" s="351"/>
    </row>
    <row r="170" spans="1:9" s="348" customFormat="1" ht="14.25" x14ac:dyDescent="0.2">
      <c r="A170" s="427">
        <v>3361</v>
      </c>
      <c r="B170" s="385"/>
      <c r="C170" s="428" t="s">
        <v>318</v>
      </c>
      <c r="D170" s="60">
        <f t="shared" si="2"/>
        <v>0</v>
      </c>
      <c r="E170" s="460"/>
      <c r="F170" s="462"/>
      <c r="G170" s="474"/>
      <c r="H170" s="386"/>
      <c r="I170" s="351"/>
    </row>
    <row r="171" spans="1:9" s="348" customFormat="1" ht="28.5" x14ac:dyDescent="0.2">
      <c r="A171" s="427">
        <v>3362</v>
      </c>
      <c r="B171" s="385"/>
      <c r="C171" s="428" t="s">
        <v>319</v>
      </c>
      <c r="D171" s="60">
        <f t="shared" si="2"/>
        <v>0</v>
      </c>
      <c r="E171" s="460"/>
      <c r="F171" s="462"/>
      <c r="G171" s="474"/>
      <c r="H171" s="386"/>
      <c r="I171" s="351"/>
    </row>
    <row r="172" spans="1:9" s="348" customFormat="1" ht="28.5" x14ac:dyDescent="0.2">
      <c r="A172" s="427">
        <v>3363</v>
      </c>
      <c r="B172" s="385"/>
      <c r="C172" s="428" t="s">
        <v>320</v>
      </c>
      <c r="D172" s="60">
        <f t="shared" si="2"/>
        <v>0</v>
      </c>
      <c r="E172" s="460"/>
      <c r="F172" s="462"/>
      <c r="G172" s="474"/>
      <c r="H172" s="386"/>
      <c r="I172" s="351"/>
    </row>
    <row r="173" spans="1:9" s="348" customFormat="1" ht="42.75" x14ac:dyDescent="0.2">
      <c r="A173" s="427">
        <v>3364</v>
      </c>
      <c r="B173" s="385"/>
      <c r="C173" s="428" t="s">
        <v>321</v>
      </c>
      <c r="D173" s="60">
        <f t="shared" si="2"/>
        <v>0</v>
      </c>
      <c r="E173" s="460"/>
      <c r="F173" s="462"/>
      <c r="G173" s="474"/>
      <c r="H173" s="386"/>
      <c r="I173" s="351"/>
    </row>
    <row r="174" spans="1:9" s="348" customFormat="1" ht="57" x14ac:dyDescent="0.2">
      <c r="A174" s="427">
        <v>3365</v>
      </c>
      <c r="B174" s="385"/>
      <c r="C174" s="428" t="s">
        <v>322</v>
      </c>
      <c r="D174" s="60">
        <f t="shared" si="2"/>
        <v>0</v>
      </c>
      <c r="E174" s="460"/>
      <c r="F174" s="462"/>
      <c r="G174" s="474"/>
      <c r="H174" s="386"/>
      <c r="I174" s="351"/>
    </row>
    <row r="175" spans="1:9" s="348" customFormat="1" ht="14.25" x14ac:dyDescent="0.2">
      <c r="A175" s="427">
        <v>3371</v>
      </c>
      <c r="B175" s="385"/>
      <c r="C175" s="428" t="s">
        <v>323</v>
      </c>
      <c r="D175" s="60">
        <f t="shared" si="2"/>
        <v>0</v>
      </c>
      <c r="E175" s="460"/>
      <c r="F175" s="462"/>
      <c r="G175" s="474"/>
      <c r="H175" s="386"/>
      <c r="I175" s="351"/>
    </row>
    <row r="176" spans="1:9" s="348" customFormat="1" ht="14.25" x14ac:dyDescent="0.2">
      <c r="A176" s="427">
        <v>3381</v>
      </c>
      <c r="B176" s="385"/>
      <c r="C176" s="428" t="s">
        <v>94</v>
      </c>
      <c r="D176" s="60">
        <f t="shared" si="2"/>
        <v>0</v>
      </c>
      <c r="E176" s="460"/>
      <c r="F176" s="462"/>
      <c r="G176" s="474"/>
      <c r="H176" s="386"/>
      <c r="I176" s="351"/>
    </row>
    <row r="177" spans="1:9" s="348" customFormat="1" ht="28.5" x14ac:dyDescent="0.2">
      <c r="A177" s="427">
        <v>3391</v>
      </c>
      <c r="B177" s="385"/>
      <c r="C177" s="428" t="s">
        <v>95</v>
      </c>
      <c r="D177" s="60">
        <f t="shared" si="2"/>
        <v>0</v>
      </c>
      <c r="E177" s="460"/>
      <c r="F177" s="462"/>
      <c r="G177" s="474"/>
      <c r="H177" s="386"/>
      <c r="I177" s="351"/>
    </row>
    <row r="178" spans="1:9" s="348" customFormat="1" ht="14.25" x14ac:dyDescent="0.2">
      <c r="A178" s="427">
        <v>3411</v>
      </c>
      <c r="B178" s="385"/>
      <c r="C178" s="428" t="s">
        <v>324</v>
      </c>
      <c r="D178" s="60">
        <f t="shared" si="2"/>
        <v>0</v>
      </c>
      <c r="E178" s="460"/>
      <c r="F178" s="461"/>
      <c r="G178" s="448"/>
      <c r="H178" s="386"/>
      <c r="I178" s="351"/>
    </row>
    <row r="179" spans="1:9" s="348" customFormat="1" ht="28.5" x14ac:dyDescent="0.2">
      <c r="A179" s="427">
        <v>3421</v>
      </c>
      <c r="B179" s="385"/>
      <c r="C179" s="428" t="s">
        <v>325</v>
      </c>
      <c r="D179" s="60">
        <f t="shared" si="2"/>
        <v>0</v>
      </c>
      <c r="E179" s="460"/>
      <c r="F179" s="461"/>
      <c r="G179" s="448"/>
      <c r="H179" s="386"/>
      <c r="I179" s="351"/>
    </row>
    <row r="180" spans="1:9" s="348" customFormat="1" ht="28.5" x14ac:dyDescent="0.2">
      <c r="A180" s="427">
        <v>3431</v>
      </c>
      <c r="B180" s="385"/>
      <c r="C180" s="428" t="s">
        <v>326</v>
      </c>
      <c r="D180" s="60">
        <f t="shared" si="2"/>
        <v>0</v>
      </c>
      <c r="E180" s="460"/>
      <c r="F180" s="462"/>
      <c r="G180" s="474"/>
      <c r="H180" s="78"/>
      <c r="I180" s="351"/>
    </row>
    <row r="181" spans="1:9" s="348" customFormat="1" ht="28.5" x14ac:dyDescent="0.2">
      <c r="A181" s="427">
        <v>3441</v>
      </c>
      <c r="B181" s="385"/>
      <c r="C181" s="428" t="s">
        <v>327</v>
      </c>
      <c r="D181" s="60">
        <f t="shared" si="2"/>
        <v>0</v>
      </c>
      <c r="E181" s="460"/>
      <c r="F181" s="462"/>
      <c r="G181" s="474"/>
      <c r="H181" s="78"/>
      <c r="I181" s="351"/>
    </row>
    <row r="182" spans="1:9" s="348" customFormat="1" ht="23.45" customHeight="1" x14ac:dyDescent="0.2">
      <c r="A182" s="427">
        <v>3451</v>
      </c>
      <c r="B182" s="385"/>
      <c r="C182" s="428" t="s">
        <v>97</v>
      </c>
      <c r="D182" s="60">
        <f t="shared" si="2"/>
        <v>0</v>
      </c>
      <c r="E182" s="460"/>
      <c r="F182" s="462"/>
      <c r="G182" s="474"/>
      <c r="H182" s="78"/>
      <c r="I182" s="351"/>
    </row>
    <row r="183" spans="1:9" s="348" customFormat="1" ht="14.25" x14ac:dyDescent="0.2">
      <c r="A183" s="427">
        <v>3461</v>
      </c>
      <c r="B183" s="385"/>
      <c r="C183" s="428" t="s">
        <v>328</v>
      </c>
      <c r="D183" s="60">
        <f t="shared" si="2"/>
        <v>0</v>
      </c>
      <c r="E183" s="460"/>
      <c r="F183" s="465"/>
      <c r="G183" s="474"/>
      <c r="H183" s="78"/>
      <c r="I183" s="351"/>
    </row>
    <row r="184" spans="1:9" s="348" customFormat="1" ht="14.25" x14ac:dyDescent="0.2">
      <c r="A184" s="427">
        <v>3471</v>
      </c>
      <c r="B184" s="385"/>
      <c r="C184" s="428" t="s">
        <v>329</v>
      </c>
      <c r="D184" s="60">
        <f t="shared" si="2"/>
        <v>0</v>
      </c>
      <c r="E184" s="460"/>
      <c r="F184" s="462"/>
      <c r="G184" s="474"/>
      <c r="H184" s="78"/>
      <c r="I184" s="351"/>
    </row>
    <row r="185" spans="1:9" s="348" customFormat="1" ht="14.25" x14ac:dyDescent="0.2">
      <c r="A185" s="427">
        <v>3481</v>
      </c>
      <c r="B185" s="385"/>
      <c r="C185" s="428" t="s">
        <v>330</v>
      </c>
      <c r="D185" s="60">
        <f t="shared" si="2"/>
        <v>0</v>
      </c>
      <c r="E185" s="460"/>
      <c r="F185" s="461"/>
      <c r="G185" s="448"/>
      <c r="H185" s="386"/>
      <c r="I185" s="351"/>
    </row>
    <row r="186" spans="1:9" s="348" customFormat="1" ht="28.5" x14ac:dyDescent="0.2">
      <c r="A186" s="427">
        <v>3491</v>
      </c>
      <c r="B186" s="385"/>
      <c r="C186" s="428" t="s">
        <v>331</v>
      </c>
      <c r="D186" s="60">
        <f t="shared" si="2"/>
        <v>0</v>
      </c>
      <c r="E186" s="460"/>
      <c r="F186" s="461"/>
      <c r="G186" s="448"/>
      <c r="H186" s="386"/>
      <c r="I186" s="351"/>
    </row>
    <row r="187" spans="1:9" s="348" customFormat="1" ht="42.75" x14ac:dyDescent="0.2">
      <c r="A187" s="427">
        <v>3511</v>
      </c>
      <c r="B187" s="385"/>
      <c r="C187" s="428" t="s">
        <v>332</v>
      </c>
      <c r="D187" s="60">
        <f t="shared" si="2"/>
        <v>0</v>
      </c>
      <c r="E187" s="460"/>
      <c r="F187" s="462"/>
      <c r="G187" s="474"/>
      <c r="H187" s="78"/>
      <c r="I187" s="351"/>
    </row>
    <row r="188" spans="1:9" s="348" customFormat="1" ht="42.75" x14ac:dyDescent="0.2">
      <c r="A188" s="427">
        <v>3512</v>
      </c>
      <c r="B188" s="385"/>
      <c r="C188" s="428" t="s">
        <v>333</v>
      </c>
      <c r="D188" s="60">
        <f t="shared" si="2"/>
        <v>0</v>
      </c>
      <c r="E188" s="460"/>
      <c r="F188" s="462"/>
      <c r="G188" s="474"/>
      <c r="H188" s="78"/>
      <c r="I188" s="351"/>
    </row>
    <row r="189" spans="1:9" s="348" customFormat="1" ht="42.75" x14ac:dyDescent="0.2">
      <c r="A189" s="427">
        <v>3521</v>
      </c>
      <c r="B189" s="385"/>
      <c r="C189" s="428" t="s">
        <v>334</v>
      </c>
      <c r="D189" s="60">
        <f t="shared" si="2"/>
        <v>0</v>
      </c>
      <c r="E189" s="460"/>
      <c r="F189" s="462"/>
      <c r="G189" s="474"/>
      <c r="H189" s="78"/>
      <c r="I189" s="351"/>
    </row>
    <row r="190" spans="1:9" s="384" customFormat="1" ht="36.6" customHeight="1" x14ac:dyDescent="0.2">
      <c r="A190" s="427">
        <v>3531</v>
      </c>
      <c r="B190" s="385"/>
      <c r="C190" s="428" t="s">
        <v>335</v>
      </c>
      <c r="D190" s="60">
        <f t="shared" si="2"/>
        <v>0</v>
      </c>
      <c r="E190" s="460"/>
      <c r="F190" s="461"/>
      <c r="G190" s="448"/>
      <c r="H190" s="386"/>
      <c r="I190" s="390"/>
    </row>
    <row r="191" spans="1:9" s="348" customFormat="1" ht="33" customHeight="1" x14ac:dyDescent="0.2">
      <c r="A191" s="427">
        <v>3541</v>
      </c>
      <c r="B191" s="385"/>
      <c r="C191" s="428" t="s">
        <v>336</v>
      </c>
      <c r="D191" s="60">
        <f t="shared" si="2"/>
        <v>0</v>
      </c>
      <c r="E191" s="460"/>
      <c r="F191" s="461"/>
      <c r="G191" s="475"/>
      <c r="H191" s="78"/>
      <c r="I191" s="351"/>
    </row>
    <row r="192" spans="1:9" s="348" customFormat="1" ht="42.75" x14ac:dyDescent="0.2">
      <c r="A192" s="427">
        <v>3551</v>
      </c>
      <c r="B192" s="385"/>
      <c r="C192" s="428" t="s">
        <v>337</v>
      </c>
      <c r="D192" s="60">
        <f t="shared" si="2"/>
        <v>0</v>
      </c>
      <c r="E192" s="460"/>
      <c r="F192" s="462"/>
      <c r="G192" s="476"/>
      <c r="H192" s="386"/>
      <c r="I192" s="351"/>
    </row>
    <row r="193" spans="1:9" s="348" customFormat="1" ht="28.5" x14ac:dyDescent="0.2">
      <c r="A193" s="427">
        <v>3561</v>
      </c>
      <c r="B193" s="385"/>
      <c r="C193" s="428" t="s">
        <v>338</v>
      </c>
      <c r="D193" s="60">
        <f t="shared" si="2"/>
        <v>0</v>
      </c>
      <c r="E193" s="460"/>
      <c r="F193" s="465"/>
      <c r="G193" s="476"/>
      <c r="H193" s="78"/>
      <c r="I193" s="351"/>
    </row>
    <row r="194" spans="1:9" s="348" customFormat="1" ht="42.75" x14ac:dyDescent="0.2">
      <c r="A194" s="427">
        <v>3571</v>
      </c>
      <c r="B194" s="385"/>
      <c r="C194" s="428" t="s">
        <v>339</v>
      </c>
      <c r="D194" s="60">
        <f t="shared" si="2"/>
        <v>0</v>
      </c>
      <c r="E194" s="460"/>
      <c r="F194" s="465"/>
      <c r="G194" s="476"/>
      <c r="H194" s="78"/>
      <c r="I194" s="351"/>
    </row>
    <row r="195" spans="1:9" s="348" customFormat="1" ht="42.75" x14ac:dyDescent="0.2">
      <c r="A195" s="427">
        <v>3572</v>
      </c>
      <c r="B195" s="385"/>
      <c r="C195" s="428" t="s">
        <v>340</v>
      </c>
      <c r="D195" s="60">
        <f t="shared" si="2"/>
        <v>0</v>
      </c>
      <c r="E195" s="460"/>
      <c r="F195" s="462"/>
      <c r="G195" s="474"/>
      <c r="H195" s="78"/>
      <c r="I195" s="351"/>
    </row>
    <row r="196" spans="1:9" s="348" customFormat="1" ht="28.5" x14ac:dyDescent="0.2">
      <c r="A196" s="427">
        <v>3573</v>
      </c>
      <c r="B196" s="385"/>
      <c r="C196" s="428" t="s">
        <v>341</v>
      </c>
      <c r="D196" s="60">
        <f t="shared" si="2"/>
        <v>0</v>
      </c>
      <c r="E196" s="460"/>
      <c r="F196" s="462"/>
      <c r="G196" s="474"/>
      <c r="H196" s="78"/>
      <c r="I196" s="351"/>
    </row>
    <row r="197" spans="1:9" s="348" customFormat="1" ht="40.5" customHeight="1" x14ac:dyDescent="0.2">
      <c r="A197" s="427">
        <v>3581</v>
      </c>
      <c r="B197" s="385"/>
      <c r="C197" s="428" t="s">
        <v>105</v>
      </c>
      <c r="D197" s="60">
        <f t="shared" si="2"/>
        <v>0</v>
      </c>
      <c r="E197" s="460"/>
      <c r="F197" s="461"/>
      <c r="G197" s="448"/>
      <c r="H197" s="78"/>
      <c r="I197" s="351"/>
    </row>
    <row r="198" spans="1:9" s="348" customFormat="1" ht="18.75" customHeight="1" x14ac:dyDescent="0.2">
      <c r="A198" s="427">
        <v>3591</v>
      </c>
      <c r="B198" s="385"/>
      <c r="C198" s="428" t="s">
        <v>342</v>
      </c>
      <c r="D198" s="60">
        <f t="shared" si="2"/>
        <v>0</v>
      </c>
      <c r="E198" s="460"/>
      <c r="F198" s="462"/>
      <c r="G198" s="474"/>
      <c r="H198" s="386"/>
      <c r="I198" s="351"/>
    </row>
    <row r="199" spans="1:9" s="384" customFormat="1" ht="17.25" customHeight="1" x14ac:dyDescent="0.2">
      <c r="A199" s="427">
        <v>3611</v>
      </c>
      <c r="B199" s="385"/>
      <c r="C199" s="428" t="s">
        <v>343</v>
      </c>
      <c r="D199" s="60">
        <f t="shared" si="2"/>
        <v>0</v>
      </c>
      <c r="E199" s="460"/>
      <c r="F199" s="461"/>
      <c r="G199" s="448"/>
      <c r="H199" s="386"/>
      <c r="I199" s="390"/>
    </row>
    <row r="200" spans="1:9" s="384" customFormat="1" ht="57" x14ac:dyDescent="0.2">
      <c r="A200" s="427">
        <v>3621</v>
      </c>
      <c r="B200" s="385"/>
      <c r="C200" s="428" t="s">
        <v>107</v>
      </c>
      <c r="D200" s="60">
        <f t="shared" si="2"/>
        <v>0</v>
      </c>
      <c r="E200" s="460"/>
      <c r="F200" s="461"/>
      <c r="G200" s="448"/>
      <c r="H200" s="386"/>
      <c r="I200" s="390"/>
    </row>
    <row r="201" spans="1:9" s="384" customFormat="1" ht="42.75" x14ac:dyDescent="0.2">
      <c r="A201" s="427">
        <v>3631</v>
      </c>
      <c r="B201" s="385"/>
      <c r="C201" s="428" t="s">
        <v>344</v>
      </c>
      <c r="D201" s="60">
        <f t="shared" si="2"/>
        <v>0</v>
      </c>
      <c r="E201" s="460"/>
      <c r="F201" s="461"/>
      <c r="G201" s="448"/>
      <c r="H201" s="386"/>
      <c r="I201" s="390"/>
    </row>
    <row r="202" spans="1:9" s="384" customFormat="1" ht="14.25" x14ac:dyDescent="0.2">
      <c r="A202" s="427">
        <v>3641</v>
      </c>
      <c r="B202" s="385"/>
      <c r="C202" s="428" t="s">
        <v>345</v>
      </c>
      <c r="D202" s="60">
        <f t="shared" si="2"/>
        <v>0</v>
      </c>
      <c r="E202" s="460"/>
      <c r="F202" s="461"/>
      <c r="G202" s="448"/>
      <c r="H202" s="386"/>
      <c r="I202" s="390"/>
    </row>
    <row r="203" spans="1:9" s="384" customFormat="1" ht="28.5" x14ac:dyDescent="0.2">
      <c r="A203" s="427">
        <v>3651</v>
      </c>
      <c r="B203" s="385"/>
      <c r="C203" s="428" t="s">
        <v>346</v>
      </c>
      <c r="D203" s="60">
        <f t="shared" si="2"/>
        <v>0</v>
      </c>
      <c r="E203" s="460"/>
      <c r="F203" s="461"/>
      <c r="G203" s="448"/>
      <c r="H203" s="386"/>
      <c r="I203" s="390"/>
    </row>
    <row r="204" spans="1:9" s="384" customFormat="1" ht="42.75" x14ac:dyDescent="0.2">
      <c r="A204" s="427">
        <v>3661</v>
      </c>
      <c r="B204" s="385"/>
      <c r="C204" s="428" t="s">
        <v>347</v>
      </c>
      <c r="D204" s="60">
        <f t="shared" si="2"/>
        <v>0</v>
      </c>
      <c r="E204" s="460"/>
      <c r="F204" s="461"/>
      <c r="G204" s="448"/>
      <c r="H204" s="386"/>
      <c r="I204" s="390"/>
    </row>
    <row r="205" spans="1:9" s="384" customFormat="1" ht="14.25" x14ac:dyDescent="0.2">
      <c r="A205" s="427">
        <v>3691</v>
      </c>
      <c r="B205" s="385"/>
      <c r="C205" s="428" t="s">
        <v>348</v>
      </c>
      <c r="D205" s="60">
        <f t="shared" ref="D205:D241" si="3">SUM(E205:H205)</f>
        <v>0</v>
      </c>
      <c r="E205" s="460"/>
      <c r="F205" s="461"/>
      <c r="G205" s="448"/>
      <c r="H205" s="386"/>
      <c r="I205" s="390"/>
    </row>
    <row r="206" spans="1:9" s="384" customFormat="1" ht="14.25" x14ac:dyDescent="0.2">
      <c r="A206" s="427">
        <v>3711</v>
      </c>
      <c r="B206" s="385"/>
      <c r="C206" s="428" t="s">
        <v>349</v>
      </c>
      <c r="D206" s="60">
        <f t="shared" si="3"/>
        <v>0</v>
      </c>
      <c r="E206" s="460"/>
      <c r="F206" s="461"/>
      <c r="G206" s="448"/>
      <c r="H206" s="386"/>
      <c r="I206" s="390"/>
    </row>
    <row r="207" spans="1:9" s="384" customFormat="1" ht="14.25" x14ac:dyDescent="0.2">
      <c r="A207" s="427">
        <v>3712</v>
      </c>
      <c r="B207" s="385"/>
      <c r="C207" s="428" t="s">
        <v>350</v>
      </c>
      <c r="D207" s="60">
        <f t="shared" si="3"/>
        <v>0</v>
      </c>
      <c r="E207" s="460"/>
      <c r="F207" s="461"/>
      <c r="G207" s="448"/>
      <c r="H207" s="386"/>
      <c r="I207" s="390"/>
    </row>
    <row r="208" spans="1:9" s="384" customFormat="1" ht="14.25" x14ac:dyDescent="0.2">
      <c r="A208" s="427">
        <v>3721</v>
      </c>
      <c r="B208" s="385"/>
      <c r="C208" s="428" t="s">
        <v>351</v>
      </c>
      <c r="D208" s="60">
        <f t="shared" si="3"/>
        <v>0</v>
      </c>
      <c r="E208" s="460"/>
      <c r="F208" s="461"/>
      <c r="G208" s="448"/>
      <c r="H208" s="386"/>
      <c r="I208" s="390"/>
    </row>
    <row r="209" spans="1:9" s="384" customFormat="1" ht="14.25" x14ac:dyDescent="0.2">
      <c r="A209" s="427">
        <v>3722</v>
      </c>
      <c r="B209" s="385"/>
      <c r="C209" s="428" t="s">
        <v>352</v>
      </c>
      <c r="D209" s="60">
        <f t="shared" si="3"/>
        <v>0</v>
      </c>
      <c r="E209" s="460"/>
      <c r="F209" s="461"/>
      <c r="G209" s="448"/>
      <c r="H209" s="386"/>
      <c r="I209" s="390"/>
    </row>
    <row r="210" spans="1:9" s="384" customFormat="1" ht="28.5" x14ac:dyDescent="0.2">
      <c r="A210" s="427">
        <v>3731</v>
      </c>
      <c r="B210" s="385"/>
      <c r="C210" s="428" t="s">
        <v>353</v>
      </c>
      <c r="D210" s="60">
        <f t="shared" si="3"/>
        <v>0</v>
      </c>
      <c r="E210" s="460"/>
      <c r="F210" s="461"/>
      <c r="G210" s="448"/>
      <c r="H210" s="386"/>
      <c r="I210" s="390"/>
    </row>
    <row r="211" spans="1:9" s="384" customFormat="1" ht="14.25" x14ac:dyDescent="0.2">
      <c r="A211" s="427">
        <v>3741</v>
      </c>
      <c r="B211" s="385"/>
      <c r="C211" s="428" t="s">
        <v>354</v>
      </c>
      <c r="D211" s="60">
        <f t="shared" si="3"/>
        <v>0</v>
      </c>
      <c r="E211" s="460"/>
      <c r="F211" s="461"/>
      <c r="G211" s="448"/>
      <c r="H211" s="386"/>
      <c r="I211" s="390"/>
    </row>
    <row r="212" spans="1:9" s="384" customFormat="1" ht="14.25" x14ac:dyDescent="0.2">
      <c r="A212" s="427">
        <v>3751</v>
      </c>
      <c r="B212" s="385"/>
      <c r="C212" s="428" t="s">
        <v>110</v>
      </c>
      <c r="D212" s="60">
        <f t="shared" si="3"/>
        <v>0</v>
      </c>
      <c r="E212" s="460"/>
      <c r="F212" s="461"/>
      <c r="G212" s="448"/>
      <c r="H212" s="386"/>
      <c r="I212" s="390"/>
    </row>
    <row r="213" spans="1:9" s="384" customFormat="1" ht="14.25" x14ac:dyDescent="0.2">
      <c r="A213" s="427">
        <v>3761</v>
      </c>
      <c r="B213" s="385"/>
      <c r="C213" s="428" t="s">
        <v>355</v>
      </c>
      <c r="D213" s="60">
        <f t="shared" si="3"/>
        <v>0</v>
      </c>
      <c r="E213" s="460"/>
      <c r="F213" s="461"/>
      <c r="G213" s="448"/>
      <c r="H213" s="386"/>
      <c r="I213" s="390"/>
    </row>
    <row r="214" spans="1:9" s="384" customFormat="1" ht="28.5" x14ac:dyDescent="0.2">
      <c r="A214" s="427">
        <v>3771</v>
      </c>
      <c r="B214" s="385"/>
      <c r="C214" s="428" t="s">
        <v>356</v>
      </c>
      <c r="D214" s="60">
        <f t="shared" si="3"/>
        <v>0</v>
      </c>
      <c r="E214" s="460"/>
      <c r="F214" s="461"/>
      <c r="G214" s="448"/>
      <c r="H214" s="386"/>
      <c r="I214" s="390"/>
    </row>
    <row r="215" spans="1:9" s="384" customFormat="1" ht="57" x14ac:dyDescent="0.2">
      <c r="A215" s="427">
        <v>3781</v>
      </c>
      <c r="B215" s="385"/>
      <c r="C215" s="428" t="s">
        <v>357</v>
      </c>
      <c r="D215" s="60">
        <f t="shared" si="3"/>
        <v>0</v>
      </c>
      <c r="E215" s="460"/>
      <c r="F215" s="461"/>
      <c r="G215" s="448"/>
      <c r="H215" s="386"/>
      <c r="I215" s="390"/>
    </row>
    <row r="216" spans="1:9" s="384" customFormat="1" ht="57" x14ac:dyDescent="0.2">
      <c r="A216" s="427">
        <v>3782</v>
      </c>
      <c r="B216" s="385"/>
      <c r="C216" s="428" t="s">
        <v>358</v>
      </c>
      <c r="D216" s="60">
        <f t="shared" si="3"/>
        <v>0</v>
      </c>
      <c r="E216" s="460"/>
      <c r="F216" s="461"/>
      <c r="G216" s="448"/>
      <c r="H216" s="386"/>
      <c r="I216" s="390"/>
    </row>
    <row r="217" spans="1:9" s="384" customFormat="1" ht="28.5" x14ac:dyDescent="0.2">
      <c r="A217" s="427">
        <v>3791</v>
      </c>
      <c r="B217" s="385"/>
      <c r="C217" s="428" t="s">
        <v>114</v>
      </c>
      <c r="D217" s="60">
        <f t="shared" si="3"/>
        <v>0</v>
      </c>
      <c r="E217" s="460"/>
      <c r="F217" s="461"/>
      <c r="G217" s="448"/>
      <c r="H217" s="386"/>
      <c r="I217" s="390"/>
    </row>
    <row r="218" spans="1:9" s="384" customFormat="1" ht="28.5" x14ac:dyDescent="0.2">
      <c r="A218" s="427">
        <v>3792</v>
      </c>
      <c r="B218" s="385"/>
      <c r="C218" s="428" t="s">
        <v>359</v>
      </c>
      <c r="D218" s="60">
        <f t="shared" si="3"/>
        <v>0</v>
      </c>
      <c r="E218" s="460"/>
      <c r="F218" s="461"/>
      <c r="G218" s="448"/>
      <c r="H218" s="386"/>
      <c r="I218" s="390"/>
    </row>
    <row r="219" spans="1:9" s="384" customFormat="1" ht="14.25" x14ac:dyDescent="0.2">
      <c r="A219" s="427">
        <v>3811</v>
      </c>
      <c r="B219" s="385"/>
      <c r="C219" s="428" t="s">
        <v>360</v>
      </c>
      <c r="D219" s="60">
        <f t="shared" si="3"/>
        <v>0</v>
      </c>
      <c r="E219" s="460"/>
      <c r="F219" s="461"/>
      <c r="G219" s="448"/>
      <c r="H219" s="386"/>
      <c r="I219" s="390"/>
    </row>
    <row r="220" spans="1:9" s="384" customFormat="1" ht="14.25" x14ac:dyDescent="0.2">
      <c r="A220" s="427">
        <v>3821</v>
      </c>
      <c r="B220" s="385"/>
      <c r="C220" s="428" t="s">
        <v>112</v>
      </c>
      <c r="D220" s="60">
        <f t="shared" si="3"/>
        <v>0</v>
      </c>
      <c r="E220" s="460"/>
      <c r="F220" s="461"/>
      <c r="G220" s="448"/>
      <c r="H220" s="386"/>
      <c r="I220" s="390"/>
    </row>
    <row r="221" spans="1:9" s="384" customFormat="1" ht="14.25" x14ac:dyDescent="0.2">
      <c r="A221" s="427">
        <v>3822</v>
      </c>
      <c r="B221" s="385"/>
      <c r="C221" s="428" t="s">
        <v>113</v>
      </c>
      <c r="D221" s="60">
        <f t="shared" si="3"/>
        <v>0</v>
      </c>
      <c r="E221" s="460"/>
      <c r="F221" s="461"/>
      <c r="G221" s="448"/>
      <c r="H221" s="386"/>
      <c r="I221" s="390"/>
    </row>
    <row r="222" spans="1:9" s="384" customFormat="1" ht="14.25" x14ac:dyDescent="0.2">
      <c r="A222" s="427">
        <v>3831</v>
      </c>
      <c r="B222" s="385"/>
      <c r="C222" s="428" t="s">
        <v>233</v>
      </c>
      <c r="D222" s="60">
        <f t="shared" si="3"/>
        <v>3000</v>
      </c>
      <c r="E222" s="460"/>
      <c r="F222" s="461"/>
      <c r="G222" s="448"/>
      <c r="H222" s="386">
        <v>3000</v>
      </c>
      <c r="I222" s="390"/>
    </row>
    <row r="223" spans="1:9" s="384" customFormat="1" ht="14.25" x14ac:dyDescent="0.2">
      <c r="A223" s="427">
        <v>3841</v>
      </c>
      <c r="B223" s="385"/>
      <c r="C223" s="428" t="s">
        <v>361</v>
      </c>
      <c r="D223" s="60">
        <f t="shared" si="3"/>
        <v>0</v>
      </c>
      <c r="E223" s="460"/>
      <c r="F223" s="461"/>
      <c r="G223" s="448"/>
      <c r="H223" s="386"/>
      <c r="I223" s="390"/>
    </row>
    <row r="224" spans="1:9" s="384" customFormat="1" ht="14.25" x14ac:dyDescent="0.2">
      <c r="A224" s="427">
        <v>3851</v>
      </c>
      <c r="B224" s="385"/>
      <c r="C224" s="428" t="s">
        <v>362</v>
      </c>
      <c r="D224" s="60">
        <f t="shared" si="3"/>
        <v>0</v>
      </c>
      <c r="E224" s="460"/>
      <c r="F224" s="461"/>
      <c r="G224" s="448"/>
      <c r="H224" s="386"/>
      <c r="I224" s="390"/>
    </row>
    <row r="225" spans="1:9" s="384" customFormat="1" ht="14.25" x14ac:dyDescent="0.2">
      <c r="A225" s="427">
        <v>3911</v>
      </c>
      <c r="B225" s="385"/>
      <c r="C225" s="428" t="s">
        <v>363</v>
      </c>
      <c r="D225" s="60">
        <f t="shared" si="3"/>
        <v>0</v>
      </c>
      <c r="E225" s="460"/>
      <c r="F225" s="461"/>
      <c r="G225" s="448"/>
      <c r="H225" s="386"/>
      <c r="I225" s="390"/>
    </row>
    <row r="226" spans="1:9" s="384" customFormat="1" ht="14.25" x14ac:dyDescent="0.2">
      <c r="A226" s="427">
        <v>3921</v>
      </c>
      <c r="B226" s="385"/>
      <c r="C226" s="428" t="s">
        <v>364</v>
      </c>
      <c r="D226" s="60">
        <f t="shared" si="3"/>
        <v>0</v>
      </c>
      <c r="E226" s="460"/>
      <c r="F226" s="461"/>
      <c r="G226" s="448"/>
      <c r="H226" s="386"/>
      <c r="I226" s="390"/>
    </row>
    <row r="227" spans="1:9" s="384" customFormat="1" ht="14.25" x14ac:dyDescent="0.2">
      <c r="A227" s="427">
        <v>3922</v>
      </c>
      <c r="B227" s="385"/>
      <c r="C227" s="428" t="s">
        <v>365</v>
      </c>
      <c r="D227" s="60">
        <f t="shared" si="3"/>
        <v>0</v>
      </c>
      <c r="E227" s="460"/>
      <c r="F227" s="461"/>
      <c r="G227" s="448"/>
      <c r="H227" s="386"/>
      <c r="I227" s="390"/>
    </row>
    <row r="228" spans="1:9" s="384" customFormat="1" ht="14.25" x14ac:dyDescent="0.2">
      <c r="A228" s="427">
        <v>3931</v>
      </c>
      <c r="B228" s="385"/>
      <c r="C228" s="428" t="s">
        <v>366</v>
      </c>
      <c r="D228" s="60">
        <f t="shared" si="3"/>
        <v>0</v>
      </c>
      <c r="E228" s="460"/>
      <c r="F228" s="461"/>
      <c r="G228" s="448"/>
      <c r="H228" s="386"/>
      <c r="I228" s="390"/>
    </row>
    <row r="229" spans="1:9" s="384" customFormat="1" ht="14.25" x14ac:dyDescent="0.2">
      <c r="A229" s="427">
        <v>3941</v>
      </c>
      <c r="B229" s="385"/>
      <c r="C229" s="428" t="s">
        <v>367</v>
      </c>
      <c r="D229" s="60">
        <f t="shared" si="3"/>
        <v>0</v>
      </c>
      <c r="E229" s="460"/>
      <c r="F229" s="461"/>
      <c r="G229" s="448"/>
      <c r="H229" s="386"/>
      <c r="I229" s="390"/>
    </row>
    <row r="230" spans="1:9" s="384" customFormat="1" ht="28.5" x14ac:dyDescent="0.2">
      <c r="A230" s="427">
        <v>3942</v>
      </c>
      <c r="B230" s="385"/>
      <c r="C230" s="428" t="s">
        <v>368</v>
      </c>
      <c r="D230" s="60">
        <f t="shared" si="3"/>
        <v>0</v>
      </c>
      <c r="E230" s="460"/>
      <c r="F230" s="461"/>
      <c r="G230" s="448"/>
      <c r="H230" s="386"/>
      <c r="I230" s="390"/>
    </row>
    <row r="231" spans="1:9" s="384" customFormat="1" ht="14.25" x14ac:dyDescent="0.2">
      <c r="A231" s="427">
        <v>3943</v>
      </c>
      <c r="B231" s="385"/>
      <c r="C231" s="428" t="s">
        <v>369</v>
      </c>
      <c r="D231" s="60">
        <f t="shared" si="3"/>
        <v>0</v>
      </c>
      <c r="E231" s="460"/>
      <c r="F231" s="461"/>
      <c r="G231" s="448"/>
      <c r="H231" s="386"/>
      <c r="I231" s="390"/>
    </row>
    <row r="232" spans="1:9" s="384" customFormat="1" ht="28.5" x14ac:dyDescent="0.2">
      <c r="A232" s="427">
        <v>3944</v>
      </c>
      <c r="B232" s="385"/>
      <c r="C232" s="428" t="s">
        <v>370</v>
      </c>
      <c r="D232" s="60">
        <f t="shared" si="3"/>
        <v>0</v>
      </c>
      <c r="E232" s="460"/>
      <c r="F232" s="461"/>
      <c r="G232" s="448"/>
      <c r="H232" s="386"/>
      <c r="I232" s="390"/>
    </row>
    <row r="233" spans="1:9" s="384" customFormat="1" ht="28.5" x14ac:dyDescent="0.2">
      <c r="A233" s="427">
        <v>3951</v>
      </c>
      <c r="B233" s="385"/>
      <c r="C233" s="428" t="s">
        <v>371</v>
      </c>
      <c r="D233" s="60">
        <f t="shared" si="3"/>
        <v>0</v>
      </c>
      <c r="E233" s="460"/>
      <c r="F233" s="461"/>
      <c r="G233" s="448"/>
      <c r="H233" s="386"/>
      <c r="I233" s="390"/>
    </row>
    <row r="234" spans="1:9" s="384" customFormat="1" ht="14.25" x14ac:dyDescent="0.2">
      <c r="A234" s="427">
        <v>3961</v>
      </c>
      <c r="B234" s="385"/>
      <c r="C234" s="428" t="s">
        <v>372</v>
      </c>
      <c r="D234" s="60">
        <f t="shared" si="3"/>
        <v>0</v>
      </c>
      <c r="E234" s="460"/>
      <c r="F234" s="461"/>
      <c r="G234" s="448"/>
      <c r="H234" s="386"/>
      <c r="I234" s="390"/>
    </row>
    <row r="235" spans="1:9" s="384" customFormat="1" ht="14.25" x14ac:dyDescent="0.2">
      <c r="A235" s="427">
        <v>3962</v>
      </c>
      <c r="B235" s="385"/>
      <c r="C235" s="428" t="s">
        <v>373</v>
      </c>
      <c r="D235" s="60">
        <f t="shared" si="3"/>
        <v>0</v>
      </c>
      <c r="E235" s="460"/>
      <c r="F235" s="461"/>
      <c r="G235" s="448"/>
      <c r="H235" s="386"/>
      <c r="I235" s="390"/>
    </row>
    <row r="236" spans="1:9" s="384" customFormat="1" ht="28.5" x14ac:dyDescent="0.2">
      <c r="A236" s="427">
        <v>3991</v>
      </c>
      <c r="B236" s="385"/>
      <c r="C236" s="428" t="s">
        <v>374</v>
      </c>
      <c r="D236" s="60">
        <f t="shared" si="3"/>
        <v>0</v>
      </c>
      <c r="E236" s="460"/>
      <c r="F236" s="461"/>
      <c r="G236" s="448"/>
      <c r="H236" s="386"/>
      <c r="I236" s="390"/>
    </row>
    <row r="237" spans="1:9" s="384" customFormat="1" ht="28.5" x14ac:dyDescent="0.2">
      <c r="A237" s="427">
        <v>3992</v>
      </c>
      <c r="B237" s="385"/>
      <c r="C237" s="428" t="s">
        <v>375</v>
      </c>
      <c r="D237" s="60">
        <f t="shared" si="3"/>
        <v>0</v>
      </c>
      <c r="E237" s="460"/>
      <c r="F237" s="461"/>
      <c r="G237" s="448"/>
      <c r="H237" s="386"/>
      <c r="I237" s="390"/>
    </row>
    <row r="238" spans="1:9" s="384" customFormat="1" ht="14.25" x14ac:dyDescent="0.2">
      <c r="A238" s="427">
        <v>3993</v>
      </c>
      <c r="B238" s="385"/>
      <c r="C238" s="428" t="s">
        <v>376</v>
      </c>
      <c r="D238" s="60">
        <f t="shared" si="3"/>
        <v>0</v>
      </c>
      <c r="E238" s="460"/>
      <c r="F238" s="461"/>
      <c r="G238" s="448"/>
      <c r="H238" s="386"/>
      <c r="I238" s="390"/>
    </row>
    <row r="239" spans="1:9" s="384" customFormat="1" ht="14.25" x14ac:dyDescent="0.2">
      <c r="A239" s="427">
        <v>3994</v>
      </c>
      <c r="B239" s="385"/>
      <c r="C239" s="428" t="s">
        <v>377</v>
      </c>
      <c r="D239" s="60">
        <f t="shared" si="3"/>
        <v>0</v>
      </c>
      <c r="E239" s="460"/>
      <c r="F239" s="461"/>
      <c r="G239" s="448"/>
      <c r="H239" s="386"/>
      <c r="I239" s="390"/>
    </row>
    <row r="240" spans="1:9" s="384" customFormat="1" ht="14.25" x14ac:dyDescent="0.2">
      <c r="A240" s="427">
        <v>3995</v>
      </c>
      <c r="B240" s="385"/>
      <c r="C240" s="428" t="s">
        <v>378</v>
      </c>
      <c r="D240" s="60">
        <f t="shared" si="3"/>
        <v>0</v>
      </c>
      <c r="E240" s="460"/>
      <c r="F240" s="461"/>
      <c r="G240" s="448"/>
      <c r="H240" s="386"/>
      <c r="I240" s="390"/>
    </row>
    <row r="241" spans="1:10" s="384" customFormat="1" ht="14.25" x14ac:dyDescent="0.2">
      <c r="A241" s="427">
        <v>3996</v>
      </c>
      <c r="B241" s="385"/>
      <c r="C241" s="428" t="s">
        <v>379</v>
      </c>
      <c r="D241" s="60">
        <f t="shared" si="3"/>
        <v>0</v>
      </c>
      <c r="E241" s="460"/>
      <c r="F241" s="461"/>
      <c r="G241" s="448"/>
      <c r="H241" s="386"/>
      <c r="I241" s="390"/>
    </row>
    <row r="242" spans="1:10" s="344" customFormat="1" ht="25.5" x14ac:dyDescent="0.2">
      <c r="A242" s="349"/>
      <c r="B242" s="349"/>
      <c r="C242" s="362" t="s">
        <v>18</v>
      </c>
      <c r="D242" s="64">
        <f>SUM(D137:D241)</f>
        <v>3000</v>
      </c>
      <c r="E242" s="64">
        <f>SUM(E137:E241)</f>
        <v>0</v>
      </c>
      <c r="F242" s="64">
        <f>SUM(F137:F241)</f>
        <v>0</v>
      </c>
      <c r="G242" s="64">
        <f>SUM(G137:G241)</f>
        <v>0</v>
      </c>
      <c r="H242" s="64">
        <f>SUM(H137:H241)</f>
        <v>3000</v>
      </c>
      <c r="I242" s="351"/>
      <c r="J242" s="328"/>
    </row>
    <row r="243" spans="1:10" x14ac:dyDescent="0.2">
      <c r="A243" s="354"/>
      <c r="B243" s="354"/>
      <c r="C243" s="361"/>
      <c r="D243" s="35">
        <f>SUM(E243:H243)</f>
        <v>0</v>
      </c>
      <c r="E243" s="466"/>
      <c r="F243" s="467"/>
      <c r="G243" s="477"/>
      <c r="H243" s="369"/>
      <c r="I243" s="355"/>
    </row>
    <row r="244" spans="1:10" s="344" customFormat="1" ht="24.75" customHeight="1" x14ac:dyDescent="0.2">
      <c r="A244" s="655" t="s">
        <v>116</v>
      </c>
      <c r="B244" s="656"/>
      <c r="C244" s="657"/>
      <c r="D244" s="22">
        <f>SUM(D243:D243)</f>
        <v>0</v>
      </c>
      <c r="E244" s="22">
        <f t="shared" ref="E244:H244" si="4">SUM(E243:E243)</f>
        <v>0</v>
      </c>
      <c r="F244" s="22">
        <f t="shared" si="4"/>
        <v>0</v>
      </c>
      <c r="G244" s="22">
        <f t="shared" si="4"/>
        <v>0</v>
      </c>
      <c r="H244" s="22">
        <f t="shared" si="4"/>
        <v>0</v>
      </c>
      <c r="I244" s="350"/>
    </row>
    <row r="245" spans="1:10" s="364" customFormat="1" ht="14.25" x14ac:dyDescent="0.2">
      <c r="A245" s="427">
        <v>5111</v>
      </c>
      <c r="B245" s="354"/>
      <c r="C245" s="428"/>
      <c r="D245" s="68"/>
      <c r="E245" s="468"/>
      <c r="F245" s="467"/>
      <c r="G245" s="477"/>
      <c r="H245" s="495"/>
      <c r="I245" s="363"/>
    </row>
    <row r="246" spans="1:10" s="364" customFormat="1" ht="28.5" x14ac:dyDescent="0.2">
      <c r="A246" s="427">
        <v>5151</v>
      </c>
      <c r="B246" s="354"/>
      <c r="C246" s="428" t="s">
        <v>430</v>
      </c>
      <c r="D246" s="68">
        <f>SUM(E246:H246)</f>
        <v>10000</v>
      </c>
      <c r="E246" s="468"/>
      <c r="F246" s="467"/>
      <c r="G246" s="477"/>
      <c r="H246" s="495">
        <v>10000</v>
      </c>
      <c r="I246" s="363"/>
    </row>
    <row r="247" spans="1:10" s="364" customFormat="1" ht="14.25" x14ac:dyDescent="0.2">
      <c r="A247" s="427">
        <v>5211</v>
      </c>
      <c r="B247" s="354"/>
      <c r="C247" s="428"/>
      <c r="D247" s="68"/>
      <c r="E247" s="468"/>
      <c r="F247" s="467"/>
      <c r="G247" s="477"/>
      <c r="H247" s="495"/>
      <c r="I247" s="363"/>
    </row>
    <row r="248" spans="1:10" s="364" customFormat="1" ht="14.25" x14ac:dyDescent="0.2">
      <c r="A248" s="427">
        <v>5311</v>
      </c>
      <c r="B248" s="354"/>
      <c r="C248" s="428" t="s">
        <v>473</v>
      </c>
      <c r="D248" s="68">
        <f>SUM(E248:H248)</f>
        <v>0</v>
      </c>
      <c r="E248" s="468"/>
      <c r="F248" s="467"/>
      <c r="G248" s="477"/>
      <c r="H248" s="369"/>
      <c r="I248" s="363"/>
    </row>
    <row r="249" spans="1:10" s="364" customFormat="1" ht="14.25" x14ac:dyDescent="0.2">
      <c r="A249" s="427">
        <v>5611</v>
      </c>
      <c r="B249" s="354"/>
      <c r="C249" s="428" t="s">
        <v>140</v>
      </c>
      <c r="D249" s="68">
        <f t="shared" ref="D249:D252" si="5">SUM(E249:H249)</f>
        <v>0</v>
      </c>
      <c r="E249" s="468"/>
      <c r="F249" s="467"/>
      <c r="G249" s="477"/>
      <c r="H249" s="369"/>
      <c r="I249" s="363"/>
    </row>
    <row r="250" spans="1:10" s="364" customFormat="1" ht="14.25" x14ac:dyDescent="0.2">
      <c r="A250" s="427">
        <v>5641</v>
      </c>
      <c r="B250" s="354"/>
      <c r="C250" s="428"/>
      <c r="D250" s="68"/>
      <c r="E250" s="468"/>
      <c r="F250" s="467"/>
      <c r="G250" s="477"/>
      <c r="H250" s="369"/>
      <c r="I250" s="363"/>
    </row>
    <row r="251" spans="1:10" s="364" customFormat="1" ht="14.25" x14ac:dyDescent="0.2">
      <c r="A251" s="427">
        <v>5692</v>
      </c>
      <c r="B251" s="354"/>
      <c r="C251" s="428" t="s">
        <v>474</v>
      </c>
      <c r="D251" s="68">
        <f t="shared" si="5"/>
        <v>0</v>
      </c>
      <c r="E251" s="468"/>
      <c r="F251" s="467"/>
      <c r="G251" s="477"/>
      <c r="H251" s="369"/>
      <c r="I251" s="363"/>
    </row>
    <row r="252" spans="1:10" s="364" customFormat="1" ht="14.25" x14ac:dyDescent="0.2">
      <c r="A252" s="427">
        <v>5621</v>
      </c>
      <c r="B252" s="354"/>
      <c r="C252" s="428" t="s">
        <v>143</v>
      </c>
      <c r="D252" s="68">
        <f t="shared" si="5"/>
        <v>0</v>
      </c>
      <c r="E252" s="468"/>
      <c r="F252" s="467"/>
      <c r="G252" s="477"/>
      <c r="H252" s="369"/>
      <c r="I252" s="363"/>
    </row>
    <row r="253" spans="1:10" s="344" customFormat="1" ht="25.5" x14ac:dyDescent="0.2">
      <c r="A253" s="349"/>
      <c r="B253" s="349"/>
      <c r="C253" s="362" t="s">
        <v>117</v>
      </c>
      <c r="D253" s="22">
        <f>SUM(D246:D252)</f>
        <v>10000</v>
      </c>
      <c r="E253" s="22">
        <f>SUM(E246:E252)</f>
        <v>0</v>
      </c>
      <c r="F253" s="22">
        <f t="shared" ref="F253:H253" si="6">SUM(F246:F252)</f>
        <v>0</v>
      </c>
      <c r="G253" s="22">
        <f t="shared" si="6"/>
        <v>0</v>
      </c>
      <c r="H253" s="22">
        <f t="shared" si="6"/>
        <v>10000</v>
      </c>
      <c r="I253" s="350"/>
    </row>
    <row r="254" spans="1:10" x14ac:dyDescent="0.2">
      <c r="A254" s="354"/>
      <c r="B254" s="354"/>
      <c r="C254" s="356"/>
      <c r="D254" s="35">
        <f>SUM(E254:H254)</f>
        <v>0</v>
      </c>
      <c r="E254" s="466"/>
      <c r="F254" s="467"/>
      <c r="G254" s="477"/>
      <c r="H254" s="369"/>
      <c r="I254" s="355"/>
    </row>
    <row r="255" spans="1:10" x14ac:dyDescent="0.2">
      <c r="A255" s="354"/>
      <c r="B255" s="354"/>
      <c r="C255" s="361"/>
      <c r="D255" s="35">
        <f>SUM(E255:H255)</f>
        <v>0</v>
      </c>
      <c r="E255" s="466"/>
      <c r="F255" s="467"/>
      <c r="G255" s="477"/>
      <c r="H255" s="369"/>
      <c r="I255" s="355"/>
    </row>
    <row r="256" spans="1:10" x14ac:dyDescent="0.2">
      <c r="A256" s="354"/>
      <c r="B256" s="354"/>
      <c r="C256" s="361"/>
      <c r="D256" s="35">
        <f>SUM(E256:H256)</f>
        <v>0</v>
      </c>
      <c r="E256" s="466"/>
      <c r="F256" s="467"/>
      <c r="G256" s="477"/>
      <c r="H256" s="369"/>
      <c r="I256" s="355"/>
    </row>
    <row r="257" spans="1:10" x14ac:dyDescent="0.2">
      <c r="A257" s="354"/>
      <c r="B257" s="354"/>
      <c r="C257" s="361"/>
      <c r="D257" s="35">
        <f>SUM(E257:H257)</f>
        <v>0</v>
      </c>
      <c r="E257" s="466"/>
      <c r="F257" s="467"/>
      <c r="G257" s="477"/>
      <c r="H257" s="369"/>
      <c r="I257" s="355"/>
    </row>
    <row r="258" spans="1:10" s="344" customFormat="1" ht="25.5" x14ac:dyDescent="0.2">
      <c r="A258" s="349"/>
      <c r="B258" s="349"/>
      <c r="C258" s="362" t="s">
        <v>118</v>
      </c>
      <c r="D258" s="22">
        <f>SUM(D254:D257)</f>
        <v>0</v>
      </c>
      <c r="E258" s="22">
        <f>SUM(E254:E257)</f>
        <v>0</v>
      </c>
      <c r="F258" s="22">
        <f t="shared" ref="F258:H258" si="7">SUM(F254:F257)</f>
        <v>0</v>
      </c>
      <c r="G258" s="22">
        <f t="shared" si="7"/>
        <v>0</v>
      </c>
      <c r="H258" s="22">
        <f t="shared" si="7"/>
        <v>0</v>
      </c>
      <c r="I258" s="350"/>
      <c r="J258" s="328"/>
    </row>
    <row r="259" spans="1:10" x14ac:dyDescent="0.2">
      <c r="A259" s="354"/>
      <c r="B259" s="354"/>
      <c r="C259" s="361"/>
      <c r="D259" s="35">
        <f>SUM(E259:H259)</f>
        <v>0</v>
      </c>
      <c r="E259" s="466"/>
      <c r="F259" s="467"/>
      <c r="G259" s="477"/>
      <c r="H259" s="369"/>
      <c r="I259" s="355"/>
    </row>
    <row r="260" spans="1:10" x14ac:dyDescent="0.2">
      <c r="A260" s="354"/>
      <c r="B260" s="354"/>
      <c r="C260" s="361"/>
      <c r="D260" s="35">
        <f>SUM(E260:H260)</f>
        <v>0</v>
      </c>
      <c r="E260" s="466"/>
      <c r="F260" s="467"/>
      <c r="G260" s="477"/>
      <c r="H260" s="369"/>
      <c r="I260" s="355"/>
    </row>
    <row r="261" spans="1:10" s="344" customFormat="1" x14ac:dyDescent="0.2">
      <c r="A261" s="349"/>
      <c r="B261" s="349"/>
      <c r="C261" s="362" t="s">
        <v>119</v>
      </c>
      <c r="D261" s="22">
        <f t="shared" ref="D261:H261" si="8">SUM(D259:D260)</f>
        <v>0</v>
      </c>
      <c r="E261" s="22">
        <f t="shared" si="8"/>
        <v>0</v>
      </c>
      <c r="F261" s="22">
        <f t="shared" si="8"/>
        <v>0</v>
      </c>
      <c r="G261" s="22">
        <f t="shared" si="8"/>
        <v>0</v>
      </c>
      <c r="H261" s="22">
        <f t="shared" si="8"/>
        <v>0</v>
      </c>
      <c r="I261" s="350"/>
    </row>
    <row r="262" spans="1:10" s="344" customFormat="1" ht="17.25" customHeight="1" x14ac:dyDescent="0.2">
      <c r="A262" s="379"/>
      <c r="B262" s="379"/>
      <c r="C262" s="380" t="s">
        <v>19</v>
      </c>
      <c r="D262" s="131">
        <f>SUM(D261,D258,D253,D244,D242,D136,D71)</f>
        <v>83000</v>
      </c>
      <c r="E262" s="131">
        <f>SUM(E261,E258,E253,E244,E242,E136,E71)</f>
        <v>0</v>
      </c>
      <c r="F262" s="131">
        <f>SUM(F261,F258,F253,F244,F242,F136,F71)</f>
        <v>0</v>
      </c>
      <c r="G262" s="131">
        <f>SUM(G261,G258,G253,G244,G242,G136,G71)</f>
        <v>10000</v>
      </c>
      <c r="H262" s="131">
        <f>SUM(H261,H258,H253,H244,H242,H136,H71)</f>
        <v>73000</v>
      </c>
      <c r="I262" s="332"/>
      <c r="J262" s="328"/>
    </row>
    <row r="263" spans="1:10" x14ac:dyDescent="0.2">
      <c r="D263" s="86"/>
      <c r="E263" s="457"/>
      <c r="F263" s="457"/>
      <c r="G263" s="457"/>
      <c r="H263" s="364"/>
    </row>
    <row r="264" spans="1:10" x14ac:dyDescent="0.2">
      <c r="D264" s="86"/>
      <c r="E264" s="457"/>
      <c r="F264" s="457"/>
      <c r="G264" s="457"/>
      <c r="H264" s="364"/>
    </row>
    <row r="265" spans="1:10" x14ac:dyDescent="0.2">
      <c r="B265" s="357"/>
      <c r="C265" s="377" t="s">
        <v>136</v>
      </c>
      <c r="D265" s="101"/>
      <c r="E265" s="469" t="s">
        <v>129</v>
      </c>
      <c r="F265" s="469"/>
      <c r="G265" s="469"/>
      <c r="H265" s="378"/>
      <c r="I265" s="357" t="s">
        <v>428</v>
      </c>
    </row>
    <row r="266" spans="1:10" x14ac:dyDescent="0.2">
      <c r="B266" s="357"/>
      <c r="C266" s="377"/>
      <c r="D266" s="101"/>
      <c r="E266" s="469"/>
      <c r="F266" s="469"/>
      <c r="G266" s="469"/>
      <c r="H266" s="378"/>
    </row>
    <row r="267" spans="1:10" x14ac:dyDescent="0.2">
      <c r="B267" s="357"/>
      <c r="C267" s="377" t="s">
        <v>128</v>
      </c>
      <c r="D267" s="101"/>
      <c r="E267" s="469" t="s">
        <v>130</v>
      </c>
      <c r="F267" s="457"/>
      <c r="G267" s="469"/>
      <c r="H267" s="378"/>
      <c r="I267" s="357" t="s">
        <v>137</v>
      </c>
    </row>
    <row r="268" spans="1:10" x14ac:dyDescent="0.2">
      <c r="D268" s="86"/>
      <c r="E268" s="457"/>
      <c r="F268" s="457"/>
      <c r="G268" s="457"/>
      <c r="H268" s="364"/>
    </row>
    <row r="269" spans="1:10" x14ac:dyDescent="0.2">
      <c r="D269" s="86"/>
      <c r="E269" s="457"/>
      <c r="F269" s="457"/>
      <c r="G269" s="457"/>
      <c r="H269" s="364"/>
    </row>
    <row r="270" spans="1:10" x14ac:dyDescent="0.2">
      <c r="D270" s="86"/>
      <c r="E270" s="457"/>
      <c r="F270" s="457"/>
      <c r="G270" s="457"/>
      <c r="H270" s="364"/>
    </row>
    <row r="271" spans="1:10" x14ac:dyDescent="0.2">
      <c r="D271" s="86"/>
      <c r="E271" s="457"/>
      <c r="F271" s="457"/>
      <c r="G271" s="457"/>
      <c r="H271" s="364"/>
    </row>
    <row r="272" spans="1:10" x14ac:dyDescent="0.2">
      <c r="D272" s="86"/>
      <c r="E272" s="457"/>
      <c r="F272" s="457"/>
      <c r="G272" s="93"/>
      <c r="H272" s="364"/>
    </row>
    <row r="273" spans="4:8" x14ac:dyDescent="0.2">
      <c r="D273" s="86"/>
      <c r="E273" s="457"/>
      <c r="F273" s="457"/>
      <c r="G273" s="93"/>
      <c r="H273" s="364"/>
    </row>
    <row r="274" spans="4:8" x14ac:dyDescent="0.2">
      <c r="D274" s="86"/>
      <c r="E274" s="457"/>
      <c r="F274" s="457"/>
      <c r="G274" s="457"/>
      <c r="H274" s="364"/>
    </row>
    <row r="275" spans="4:8" x14ac:dyDescent="0.2">
      <c r="D275" s="86"/>
      <c r="E275" s="457"/>
      <c r="F275" s="457"/>
      <c r="G275" s="470"/>
      <c r="H275" s="364"/>
    </row>
    <row r="276" spans="4:8" x14ac:dyDescent="0.2">
      <c r="D276" s="86"/>
      <c r="E276" s="457"/>
      <c r="F276" s="457"/>
      <c r="G276" s="470"/>
      <c r="H276" s="94"/>
    </row>
    <row r="277" spans="4:8" x14ac:dyDescent="0.2">
      <c r="D277" s="86"/>
      <c r="E277" s="457"/>
      <c r="F277" s="457"/>
      <c r="G277" s="457"/>
      <c r="H277" s="364"/>
    </row>
    <row r="278" spans="4:8" x14ac:dyDescent="0.2">
      <c r="D278" s="86"/>
      <c r="E278" s="457"/>
      <c r="F278" s="457"/>
      <c r="G278" s="457"/>
      <c r="H278" s="364"/>
    </row>
    <row r="279" spans="4:8" x14ac:dyDescent="0.2">
      <c r="D279" s="86"/>
      <c r="E279" s="457"/>
      <c r="F279" s="457"/>
      <c r="G279" s="457"/>
      <c r="H279" s="364"/>
    </row>
    <row r="280" spans="4:8" x14ac:dyDescent="0.2">
      <c r="D280" s="86"/>
      <c r="E280" s="457"/>
      <c r="F280" s="470"/>
      <c r="G280" s="457"/>
      <c r="H280" s="364"/>
    </row>
    <row r="281" spans="4:8" x14ac:dyDescent="0.2">
      <c r="D281" s="86"/>
      <c r="E281" s="457"/>
      <c r="F281" s="457"/>
      <c r="G281" s="457"/>
      <c r="H281" s="364"/>
    </row>
    <row r="282" spans="4:8" x14ac:dyDescent="0.2">
      <c r="D282" s="86"/>
      <c r="E282" s="457"/>
      <c r="F282" s="457"/>
      <c r="G282" s="457"/>
      <c r="H282" s="364"/>
    </row>
    <row r="283" spans="4:8" x14ac:dyDescent="0.2">
      <c r="D283" s="86"/>
      <c r="E283" s="457"/>
      <c r="F283" s="457"/>
      <c r="G283" s="457"/>
      <c r="H283" s="364"/>
    </row>
    <row r="284" spans="4:8" x14ac:dyDescent="0.2">
      <c r="D284" s="86"/>
      <c r="E284" s="457"/>
      <c r="F284" s="457"/>
      <c r="G284" s="457"/>
      <c r="H284" s="364"/>
    </row>
    <row r="285" spans="4:8" x14ac:dyDescent="0.2">
      <c r="D285" s="86"/>
      <c r="E285" s="457"/>
      <c r="F285" s="457"/>
      <c r="G285" s="457"/>
      <c r="H285" s="364"/>
    </row>
    <row r="286" spans="4:8" x14ac:dyDescent="0.2">
      <c r="D286" s="86"/>
      <c r="E286" s="457"/>
      <c r="F286" s="457"/>
      <c r="G286" s="457"/>
      <c r="H286" s="364"/>
    </row>
    <row r="287" spans="4:8" x14ac:dyDescent="0.2">
      <c r="D287" s="86"/>
      <c r="E287" s="457"/>
      <c r="F287" s="457"/>
      <c r="G287" s="457"/>
      <c r="H287" s="364"/>
    </row>
    <row r="288" spans="4:8" x14ac:dyDescent="0.2">
      <c r="D288" s="86"/>
      <c r="E288" s="457"/>
      <c r="F288" s="457"/>
      <c r="G288" s="457"/>
      <c r="H288" s="364"/>
    </row>
    <row r="289" spans="4:8" x14ac:dyDescent="0.2">
      <c r="D289" s="86"/>
      <c r="E289" s="457"/>
      <c r="F289" s="457"/>
      <c r="G289" s="457"/>
      <c r="H289" s="364"/>
    </row>
    <row r="290" spans="4:8" x14ac:dyDescent="0.2">
      <c r="D290" s="86"/>
      <c r="E290" s="457"/>
      <c r="F290" s="457"/>
      <c r="G290" s="457"/>
      <c r="H290" s="364"/>
    </row>
    <row r="291" spans="4:8" x14ac:dyDescent="0.2">
      <c r="D291" s="86"/>
      <c r="E291" s="457"/>
      <c r="F291" s="457"/>
      <c r="G291" s="457"/>
      <c r="H291" s="364"/>
    </row>
    <row r="292" spans="4:8" x14ac:dyDescent="0.2">
      <c r="D292" s="86"/>
      <c r="E292" s="457"/>
      <c r="F292" s="457"/>
      <c r="G292" s="457"/>
      <c r="H292" s="364"/>
    </row>
    <row r="293" spans="4:8" x14ac:dyDescent="0.2">
      <c r="D293" s="86"/>
      <c r="E293" s="457"/>
      <c r="F293" s="457"/>
      <c r="G293" s="457"/>
      <c r="H293" s="364"/>
    </row>
    <row r="294" spans="4:8" x14ac:dyDescent="0.2">
      <c r="D294" s="86"/>
      <c r="E294" s="457"/>
      <c r="F294" s="457"/>
      <c r="G294" s="457"/>
      <c r="H294" s="364"/>
    </row>
    <row r="295" spans="4:8" x14ac:dyDescent="0.2">
      <c r="D295" s="86"/>
      <c r="E295" s="457"/>
      <c r="F295" s="457"/>
      <c r="G295" s="457"/>
      <c r="H295" s="364"/>
    </row>
    <row r="296" spans="4:8" x14ac:dyDescent="0.2">
      <c r="D296" s="86"/>
      <c r="E296" s="457"/>
      <c r="F296" s="457"/>
      <c r="G296" s="457"/>
      <c r="H296" s="364"/>
    </row>
    <row r="297" spans="4:8" x14ac:dyDescent="0.2">
      <c r="D297" s="86"/>
      <c r="E297" s="457"/>
      <c r="F297" s="457"/>
      <c r="G297" s="457"/>
      <c r="H297" s="364"/>
    </row>
    <row r="298" spans="4:8" x14ac:dyDescent="0.2">
      <c r="D298" s="86"/>
      <c r="E298" s="457"/>
      <c r="F298" s="457"/>
      <c r="G298" s="457"/>
      <c r="H298" s="364"/>
    </row>
    <row r="299" spans="4:8" x14ac:dyDescent="0.2">
      <c r="D299" s="86"/>
      <c r="E299" s="457"/>
      <c r="F299" s="457"/>
      <c r="G299" s="457"/>
      <c r="H299" s="364"/>
    </row>
    <row r="300" spans="4:8" x14ac:dyDescent="0.2">
      <c r="D300" s="86"/>
      <c r="E300" s="457"/>
      <c r="F300" s="457"/>
      <c r="G300" s="457"/>
      <c r="H300" s="364"/>
    </row>
    <row r="301" spans="4:8" x14ac:dyDescent="0.2">
      <c r="D301" s="86"/>
      <c r="E301" s="457"/>
      <c r="F301" s="457"/>
      <c r="G301" s="457"/>
      <c r="H301" s="364"/>
    </row>
    <row r="302" spans="4:8" x14ac:dyDescent="0.2">
      <c r="D302" s="86"/>
      <c r="E302" s="457"/>
      <c r="F302" s="457"/>
      <c r="G302" s="457"/>
      <c r="H302" s="364"/>
    </row>
    <row r="303" spans="4:8" x14ac:dyDescent="0.2">
      <c r="D303" s="86"/>
      <c r="E303" s="457"/>
      <c r="F303" s="457"/>
      <c r="G303" s="457"/>
      <c r="H303" s="364"/>
    </row>
    <row r="304" spans="4:8" x14ac:dyDescent="0.2">
      <c r="D304" s="86"/>
      <c r="E304" s="457"/>
      <c r="F304" s="457"/>
      <c r="G304" s="457"/>
      <c r="H304" s="364"/>
    </row>
    <row r="305" spans="4:8" x14ac:dyDescent="0.2">
      <c r="D305" s="86"/>
      <c r="E305" s="457"/>
      <c r="F305" s="457"/>
      <c r="G305" s="457"/>
      <c r="H305" s="364"/>
    </row>
    <row r="306" spans="4:8" x14ac:dyDescent="0.2">
      <c r="D306" s="86"/>
      <c r="E306" s="457"/>
      <c r="F306" s="457"/>
      <c r="G306" s="457"/>
      <c r="H306" s="364"/>
    </row>
    <row r="307" spans="4:8" x14ac:dyDescent="0.2">
      <c r="D307" s="86"/>
      <c r="E307" s="457"/>
      <c r="F307" s="457"/>
      <c r="G307" s="457"/>
      <c r="H307" s="364"/>
    </row>
    <row r="308" spans="4:8" x14ac:dyDescent="0.2">
      <c r="D308" s="86"/>
      <c r="E308" s="457"/>
      <c r="F308" s="457"/>
      <c r="G308" s="457"/>
      <c r="H308" s="364"/>
    </row>
    <row r="309" spans="4:8" x14ac:dyDescent="0.2">
      <c r="D309" s="86"/>
      <c r="E309" s="457"/>
      <c r="F309" s="457"/>
      <c r="G309" s="457"/>
      <c r="H309" s="364"/>
    </row>
    <row r="310" spans="4:8" x14ac:dyDescent="0.2">
      <c r="D310" s="86"/>
      <c r="E310" s="457"/>
      <c r="F310" s="457"/>
      <c r="G310" s="457"/>
      <c r="H310" s="364"/>
    </row>
    <row r="311" spans="4:8" x14ac:dyDescent="0.2">
      <c r="D311" s="86"/>
      <c r="E311" s="457"/>
      <c r="F311" s="457"/>
      <c r="G311" s="457"/>
      <c r="H311" s="364"/>
    </row>
    <row r="312" spans="4:8" x14ac:dyDescent="0.2">
      <c r="D312" s="86"/>
      <c r="E312" s="457"/>
      <c r="F312" s="457"/>
      <c r="G312" s="457"/>
      <c r="H312" s="364"/>
    </row>
    <row r="313" spans="4:8" x14ac:dyDescent="0.2">
      <c r="D313" s="86"/>
      <c r="E313" s="457"/>
      <c r="F313" s="457"/>
      <c r="G313" s="457"/>
      <c r="H313" s="364"/>
    </row>
    <row r="314" spans="4:8" x14ac:dyDescent="0.2">
      <c r="D314" s="86"/>
      <c r="E314" s="457"/>
      <c r="F314" s="457"/>
      <c r="G314" s="457"/>
      <c r="H314" s="364"/>
    </row>
    <row r="315" spans="4:8" x14ac:dyDescent="0.2">
      <c r="D315" s="86"/>
      <c r="E315" s="457"/>
      <c r="F315" s="457"/>
      <c r="G315" s="457"/>
      <c r="H315" s="364"/>
    </row>
    <row r="316" spans="4:8" x14ac:dyDescent="0.2">
      <c r="D316" s="86"/>
      <c r="E316" s="457"/>
      <c r="F316" s="457"/>
      <c r="G316" s="457"/>
      <c r="H316" s="364"/>
    </row>
    <row r="317" spans="4:8" x14ac:dyDescent="0.2">
      <c r="D317" s="86"/>
      <c r="E317" s="457"/>
      <c r="F317" s="457"/>
      <c r="G317" s="457"/>
      <c r="H317" s="364"/>
    </row>
    <row r="318" spans="4:8" x14ac:dyDescent="0.2">
      <c r="D318" s="86"/>
      <c r="E318" s="457"/>
      <c r="F318" s="457"/>
      <c r="G318" s="457"/>
      <c r="H318" s="364"/>
    </row>
    <row r="319" spans="4:8" x14ac:dyDescent="0.2">
      <c r="D319" s="86"/>
      <c r="E319" s="457"/>
      <c r="F319" s="457"/>
      <c r="G319" s="457"/>
      <c r="H319" s="364"/>
    </row>
    <row r="320" spans="4:8" x14ac:dyDescent="0.2">
      <c r="D320" s="86"/>
      <c r="E320" s="457"/>
      <c r="F320" s="457"/>
      <c r="G320" s="457"/>
      <c r="H320" s="364"/>
    </row>
    <row r="321" spans="4:8" x14ac:dyDescent="0.2">
      <c r="D321" s="86"/>
      <c r="E321" s="457"/>
      <c r="F321" s="457"/>
      <c r="G321" s="457"/>
      <c r="H321" s="364"/>
    </row>
    <row r="322" spans="4:8" x14ac:dyDescent="0.2">
      <c r="D322" s="86"/>
      <c r="E322" s="457"/>
      <c r="F322" s="457"/>
      <c r="G322" s="457"/>
      <c r="H322" s="364"/>
    </row>
    <row r="323" spans="4:8" x14ac:dyDescent="0.2">
      <c r="D323" s="86"/>
      <c r="E323" s="457"/>
      <c r="F323" s="457"/>
      <c r="G323" s="457"/>
      <c r="H323" s="364"/>
    </row>
    <row r="324" spans="4:8" x14ac:dyDescent="0.2">
      <c r="D324" s="86"/>
      <c r="E324" s="457"/>
      <c r="F324" s="457"/>
      <c r="G324" s="457"/>
      <c r="H324" s="364"/>
    </row>
    <row r="325" spans="4:8" x14ac:dyDescent="0.2">
      <c r="D325" s="86"/>
      <c r="E325" s="457"/>
      <c r="F325" s="457"/>
      <c r="G325" s="457"/>
      <c r="H325" s="364"/>
    </row>
    <row r="326" spans="4:8" x14ac:dyDescent="0.2">
      <c r="D326" s="86"/>
      <c r="E326" s="457"/>
      <c r="F326" s="457"/>
      <c r="G326" s="457"/>
      <c r="H326" s="364"/>
    </row>
    <row r="327" spans="4:8" x14ac:dyDescent="0.2">
      <c r="D327" s="86"/>
      <c r="E327" s="457"/>
      <c r="F327" s="457"/>
      <c r="G327" s="457"/>
      <c r="H327" s="364"/>
    </row>
    <row r="328" spans="4:8" x14ac:dyDescent="0.2">
      <c r="D328" s="86"/>
      <c r="E328" s="457"/>
      <c r="F328" s="457"/>
      <c r="G328" s="457"/>
      <c r="H328" s="364"/>
    </row>
    <row r="329" spans="4:8" x14ac:dyDescent="0.2">
      <c r="D329" s="86"/>
      <c r="E329" s="457"/>
      <c r="F329" s="457"/>
      <c r="G329" s="457"/>
      <c r="H329" s="364"/>
    </row>
    <row r="330" spans="4:8" x14ac:dyDescent="0.2">
      <c r="D330" s="86"/>
      <c r="E330" s="457"/>
      <c r="F330" s="457"/>
      <c r="G330" s="457"/>
      <c r="H330" s="364"/>
    </row>
    <row r="331" spans="4:8" x14ac:dyDescent="0.2">
      <c r="D331" s="86"/>
      <c r="E331" s="457"/>
      <c r="F331" s="457"/>
      <c r="G331" s="457"/>
      <c r="H331" s="364"/>
    </row>
    <row r="332" spans="4:8" x14ac:dyDescent="0.2">
      <c r="D332" s="86"/>
      <c r="E332" s="457"/>
      <c r="F332" s="457"/>
      <c r="G332" s="457"/>
      <c r="H332" s="364"/>
    </row>
    <row r="333" spans="4:8" x14ac:dyDescent="0.2">
      <c r="D333" s="86"/>
      <c r="E333" s="457"/>
      <c r="F333" s="457"/>
      <c r="G333" s="457"/>
      <c r="H333" s="364"/>
    </row>
    <row r="334" spans="4:8" x14ac:dyDescent="0.2">
      <c r="D334" s="86"/>
      <c r="E334" s="457"/>
      <c r="F334" s="457"/>
      <c r="G334" s="457"/>
      <c r="H334" s="364"/>
    </row>
    <row r="335" spans="4:8" x14ac:dyDescent="0.2">
      <c r="D335" s="86"/>
      <c r="E335" s="457"/>
      <c r="F335" s="457"/>
      <c r="G335" s="457"/>
      <c r="H335" s="364"/>
    </row>
    <row r="336" spans="4:8" x14ac:dyDescent="0.2">
      <c r="D336" s="86"/>
      <c r="E336" s="457"/>
      <c r="F336" s="457"/>
      <c r="G336" s="457"/>
      <c r="H336" s="364"/>
    </row>
    <row r="337" spans="4:8" x14ac:dyDescent="0.2">
      <c r="D337" s="86"/>
      <c r="E337" s="457"/>
      <c r="F337" s="457"/>
      <c r="G337" s="457"/>
      <c r="H337" s="364"/>
    </row>
    <row r="338" spans="4:8" x14ac:dyDescent="0.2">
      <c r="D338" s="86"/>
      <c r="E338" s="457"/>
      <c r="F338" s="457"/>
      <c r="G338" s="457"/>
      <c r="H338" s="364"/>
    </row>
    <row r="339" spans="4:8" x14ac:dyDescent="0.2">
      <c r="D339" s="86"/>
      <c r="E339" s="457"/>
      <c r="F339" s="457"/>
      <c r="G339" s="457"/>
      <c r="H339" s="364"/>
    </row>
    <row r="340" spans="4:8" x14ac:dyDescent="0.2">
      <c r="D340" s="86"/>
      <c r="E340" s="457"/>
      <c r="F340" s="457"/>
      <c r="G340" s="457"/>
      <c r="H340" s="364"/>
    </row>
    <row r="341" spans="4:8" x14ac:dyDescent="0.2">
      <c r="D341" s="86"/>
      <c r="E341" s="457"/>
      <c r="F341" s="457"/>
      <c r="G341" s="457"/>
      <c r="H341" s="364"/>
    </row>
    <row r="342" spans="4:8" x14ac:dyDescent="0.2">
      <c r="D342" s="86"/>
      <c r="E342" s="457"/>
      <c r="F342" s="457"/>
      <c r="G342" s="457"/>
      <c r="H342" s="364"/>
    </row>
    <row r="343" spans="4:8" x14ac:dyDescent="0.2">
      <c r="D343" s="86"/>
      <c r="E343" s="457"/>
      <c r="F343" s="457"/>
      <c r="G343" s="457"/>
      <c r="H343" s="364"/>
    </row>
    <row r="344" spans="4:8" x14ac:dyDescent="0.2">
      <c r="D344" s="86"/>
      <c r="E344" s="457"/>
      <c r="F344" s="457"/>
      <c r="G344" s="457"/>
      <c r="H344" s="364"/>
    </row>
    <row r="345" spans="4:8" x14ac:dyDescent="0.2">
      <c r="D345" s="86"/>
      <c r="E345" s="457"/>
      <c r="F345" s="457"/>
      <c r="G345" s="457"/>
      <c r="H345" s="364"/>
    </row>
    <row r="346" spans="4:8" x14ac:dyDescent="0.2">
      <c r="D346" s="86"/>
      <c r="E346" s="457"/>
      <c r="F346" s="457"/>
      <c r="G346" s="457"/>
      <c r="H346" s="364"/>
    </row>
    <row r="347" spans="4:8" x14ac:dyDescent="0.2">
      <c r="D347" s="86"/>
      <c r="E347" s="457"/>
      <c r="F347" s="457"/>
      <c r="G347" s="457"/>
      <c r="H347" s="364"/>
    </row>
    <row r="348" spans="4:8" x14ac:dyDescent="0.2">
      <c r="D348" s="86"/>
      <c r="E348" s="457"/>
      <c r="F348" s="457"/>
      <c r="G348" s="457"/>
      <c r="H348" s="364"/>
    </row>
    <row r="349" spans="4:8" x14ac:dyDescent="0.2">
      <c r="D349" s="86"/>
      <c r="E349" s="457"/>
      <c r="F349" s="457"/>
      <c r="G349" s="457"/>
      <c r="H349" s="364"/>
    </row>
    <row r="350" spans="4:8" x14ac:dyDescent="0.2">
      <c r="D350" s="86"/>
      <c r="E350" s="457"/>
      <c r="F350" s="457"/>
      <c r="G350" s="457"/>
      <c r="H350" s="364"/>
    </row>
    <row r="351" spans="4:8" x14ac:dyDescent="0.2">
      <c r="D351" s="86"/>
      <c r="E351" s="457"/>
      <c r="F351" s="457"/>
      <c r="G351" s="457"/>
      <c r="H351" s="364"/>
    </row>
    <row r="352" spans="4:8" x14ac:dyDescent="0.2">
      <c r="D352" s="86"/>
      <c r="E352" s="457"/>
      <c r="F352" s="457"/>
      <c r="G352" s="457"/>
      <c r="H352" s="364"/>
    </row>
    <row r="353" spans="4:8" x14ac:dyDescent="0.2">
      <c r="D353" s="86"/>
      <c r="E353" s="457"/>
      <c r="F353" s="457"/>
      <c r="G353" s="457"/>
      <c r="H353" s="364"/>
    </row>
    <row r="354" spans="4:8" x14ac:dyDescent="0.2">
      <c r="D354" s="86"/>
      <c r="E354" s="457"/>
      <c r="F354" s="457"/>
      <c r="G354" s="457"/>
      <c r="H354" s="364"/>
    </row>
    <row r="355" spans="4:8" x14ac:dyDescent="0.2">
      <c r="D355" s="86"/>
      <c r="E355" s="457"/>
      <c r="F355" s="457"/>
      <c r="G355" s="457"/>
      <c r="H355" s="364"/>
    </row>
    <row r="356" spans="4:8" x14ac:dyDescent="0.2">
      <c r="D356" s="86"/>
      <c r="E356" s="457"/>
      <c r="F356" s="457"/>
      <c r="G356" s="457"/>
      <c r="H356" s="364"/>
    </row>
    <row r="357" spans="4:8" x14ac:dyDescent="0.2">
      <c r="D357" s="86"/>
      <c r="E357" s="457"/>
      <c r="F357" s="457"/>
      <c r="G357" s="457"/>
      <c r="H357" s="364"/>
    </row>
    <row r="358" spans="4:8" x14ac:dyDescent="0.2">
      <c r="D358" s="86"/>
      <c r="E358" s="457"/>
      <c r="F358" s="457"/>
      <c r="G358" s="457"/>
      <c r="H358" s="364"/>
    </row>
    <row r="359" spans="4:8" x14ac:dyDescent="0.2">
      <c r="D359" s="86"/>
      <c r="E359" s="457"/>
      <c r="F359" s="457"/>
      <c r="G359" s="457"/>
      <c r="H359" s="364"/>
    </row>
    <row r="360" spans="4:8" x14ac:dyDescent="0.2">
      <c r="D360" s="86"/>
      <c r="E360" s="457"/>
      <c r="F360" s="457"/>
      <c r="G360" s="457"/>
      <c r="H360" s="364"/>
    </row>
    <row r="361" spans="4:8" x14ac:dyDescent="0.2">
      <c r="D361" s="86"/>
      <c r="E361" s="457"/>
      <c r="F361" s="457"/>
      <c r="G361" s="457"/>
      <c r="H361" s="364"/>
    </row>
    <row r="362" spans="4:8" x14ac:dyDescent="0.2">
      <c r="D362" s="86"/>
      <c r="E362" s="457"/>
      <c r="F362" s="457"/>
      <c r="G362" s="457"/>
      <c r="H362" s="364"/>
    </row>
    <row r="363" spans="4:8" x14ac:dyDescent="0.2">
      <c r="D363" s="86"/>
      <c r="E363" s="457"/>
      <c r="F363" s="457"/>
      <c r="G363" s="457"/>
      <c r="H363" s="364"/>
    </row>
    <row r="364" spans="4:8" x14ac:dyDescent="0.2">
      <c r="D364" s="86"/>
      <c r="E364" s="457"/>
      <c r="F364" s="457"/>
      <c r="G364" s="457"/>
      <c r="H364" s="364"/>
    </row>
    <row r="365" spans="4:8" x14ac:dyDescent="0.2">
      <c r="D365" s="86"/>
      <c r="E365" s="457"/>
      <c r="F365" s="457"/>
      <c r="G365" s="457"/>
      <c r="H365" s="364"/>
    </row>
    <row r="366" spans="4:8" x14ac:dyDescent="0.2">
      <c r="D366" s="86"/>
      <c r="E366" s="457"/>
      <c r="F366" s="457"/>
      <c r="G366" s="457"/>
      <c r="H366" s="364"/>
    </row>
    <row r="367" spans="4:8" x14ac:dyDescent="0.2">
      <c r="D367" s="86"/>
      <c r="E367" s="457"/>
      <c r="F367" s="457"/>
      <c r="G367" s="457"/>
      <c r="H367" s="364"/>
    </row>
    <row r="368" spans="4:8" x14ac:dyDescent="0.2">
      <c r="D368" s="86"/>
      <c r="E368" s="457"/>
      <c r="F368" s="457"/>
      <c r="G368" s="457"/>
      <c r="H368" s="364"/>
    </row>
    <row r="369" spans="4:8" x14ac:dyDescent="0.2">
      <c r="D369" s="86"/>
      <c r="E369" s="457"/>
      <c r="F369" s="457"/>
      <c r="G369" s="457"/>
      <c r="H369" s="364"/>
    </row>
    <row r="370" spans="4:8" x14ac:dyDescent="0.2">
      <c r="D370" s="86"/>
      <c r="E370" s="457"/>
      <c r="F370" s="457"/>
      <c r="G370" s="457"/>
      <c r="H370" s="364"/>
    </row>
    <row r="371" spans="4:8" x14ac:dyDescent="0.2">
      <c r="D371" s="86"/>
      <c r="E371" s="457"/>
      <c r="F371" s="457"/>
      <c r="G371" s="457"/>
      <c r="H371" s="364"/>
    </row>
    <row r="372" spans="4:8" x14ac:dyDescent="0.2">
      <c r="D372" s="86"/>
      <c r="E372" s="457"/>
      <c r="F372" s="457"/>
      <c r="G372" s="457"/>
      <c r="H372" s="364"/>
    </row>
    <row r="373" spans="4:8" x14ac:dyDescent="0.2">
      <c r="D373" s="86"/>
      <c r="E373" s="457"/>
      <c r="F373" s="457"/>
      <c r="G373" s="457"/>
      <c r="H373" s="364"/>
    </row>
    <row r="374" spans="4:8" x14ac:dyDescent="0.2">
      <c r="D374" s="86"/>
      <c r="E374" s="457"/>
      <c r="F374" s="457"/>
      <c r="G374" s="457"/>
      <c r="H374" s="364"/>
    </row>
    <row r="375" spans="4:8" x14ac:dyDescent="0.2">
      <c r="D375" s="86"/>
      <c r="E375" s="457"/>
      <c r="F375" s="457"/>
      <c r="G375" s="457"/>
      <c r="H375" s="364"/>
    </row>
    <row r="376" spans="4:8" x14ac:dyDescent="0.2">
      <c r="D376" s="86"/>
      <c r="E376" s="457"/>
      <c r="F376" s="457"/>
      <c r="G376" s="457"/>
      <c r="H376" s="364"/>
    </row>
    <row r="377" spans="4:8" x14ac:dyDescent="0.2">
      <c r="D377" s="86"/>
      <c r="E377" s="457"/>
      <c r="F377" s="457"/>
      <c r="G377" s="457"/>
      <c r="H377" s="364"/>
    </row>
    <row r="378" spans="4:8" x14ac:dyDescent="0.2">
      <c r="D378" s="86"/>
      <c r="E378" s="457"/>
      <c r="F378" s="457"/>
      <c r="G378" s="457"/>
      <c r="H378" s="364"/>
    </row>
    <row r="379" spans="4:8" x14ac:dyDescent="0.2">
      <c r="D379" s="86"/>
      <c r="E379" s="457"/>
      <c r="F379" s="457"/>
      <c r="G379" s="457"/>
      <c r="H379" s="364"/>
    </row>
    <row r="380" spans="4:8" x14ac:dyDescent="0.2">
      <c r="D380" s="86"/>
      <c r="E380" s="457"/>
      <c r="F380" s="457"/>
      <c r="G380" s="457"/>
      <c r="H380" s="364"/>
    </row>
    <row r="381" spans="4:8" x14ac:dyDescent="0.2">
      <c r="D381" s="86"/>
      <c r="E381" s="457"/>
      <c r="F381" s="457"/>
      <c r="G381" s="457"/>
      <c r="H381" s="364"/>
    </row>
    <row r="382" spans="4:8" x14ac:dyDescent="0.2">
      <c r="D382" s="86"/>
      <c r="E382" s="457"/>
      <c r="F382" s="457"/>
      <c r="G382" s="457"/>
      <c r="H382" s="364"/>
    </row>
    <row r="383" spans="4:8" x14ac:dyDescent="0.2">
      <c r="D383" s="86"/>
      <c r="E383" s="457"/>
      <c r="F383" s="457"/>
      <c r="G383" s="457"/>
      <c r="H383" s="364"/>
    </row>
    <row r="384" spans="4:8" x14ac:dyDescent="0.2">
      <c r="D384" s="86"/>
      <c r="E384" s="457"/>
      <c r="F384" s="457"/>
      <c r="G384" s="457"/>
      <c r="H384" s="364"/>
    </row>
    <row r="385" spans="4:8" x14ac:dyDescent="0.2">
      <c r="D385" s="86"/>
      <c r="E385" s="457"/>
      <c r="F385" s="457"/>
      <c r="G385" s="457"/>
      <c r="H385" s="364"/>
    </row>
    <row r="386" spans="4:8" x14ac:dyDescent="0.2">
      <c r="D386" s="86"/>
      <c r="E386" s="457"/>
      <c r="F386" s="457"/>
      <c r="G386" s="457"/>
      <c r="H386" s="364"/>
    </row>
    <row r="387" spans="4:8" x14ac:dyDescent="0.2">
      <c r="D387" s="86"/>
      <c r="E387" s="457"/>
      <c r="F387" s="457"/>
      <c r="G387" s="457"/>
      <c r="H387" s="364"/>
    </row>
    <row r="388" spans="4:8" x14ac:dyDescent="0.2">
      <c r="D388" s="86"/>
      <c r="E388" s="457"/>
      <c r="F388" s="457"/>
      <c r="G388" s="457"/>
      <c r="H388" s="364"/>
    </row>
    <row r="389" spans="4:8" x14ac:dyDescent="0.2">
      <c r="D389" s="86"/>
      <c r="E389" s="457"/>
      <c r="F389" s="457"/>
      <c r="G389" s="457"/>
      <c r="H389" s="364"/>
    </row>
    <row r="390" spans="4:8" x14ac:dyDescent="0.2">
      <c r="D390" s="86"/>
      <c r="E390" s="457"/>
      <c r="F390" s="457"/>
      <c r="G390" s="457"/>
      <c r="H390" s="364"/>
    </row>
    <row r="391" spans="4:8" x14ac:dyDescent="0.2">
      <c r="D391" s="86"/>
      <c r="E391" s="457"/>
      <c r="F391" s="457"/>
      <c r="G391" s="457"/>
      <c r="H391" s="364"/>
    </row>
    <row r="392" spans="4:8" x14ac:dyDescent="0.2">
      <c r="D392" s="86"/>
      <c r="E392" s="457"/>
      <c r="F392" s="457"/>
      <c r="G392" s="457"/>
      <c r="H392" s="364"/>
    </row>
    <row r="393" spans="4:8" x14ac:dyDescent="0.2">
      <c r="D393" s="86"/>
      <c r="E393" s="457"/>
      <c r="F393" s="457"/>
      <c r="G393" s="457"/>
      <c r="H393" s="364"/>
    </row>
    <row r="394" spans="4:8" x14ac:dyDescent="0.2">
      <c r="D394" s="86"/>
      <c r="E394" s="457"/>
      <c r="F394" s="457"/>
      <c r="G394" s="457"/>
      <c r="H394" s="364"/>
    </row>
    <row r="395" spans="4:8" x14ac:dyDescent="0.2">
      <c r="D395" s="86"/>
      <c r="E395" s="457"/>
      <c r="F395" s="457"/>
      <c r="G395" s="457"/>
      <c r="H395" s="364"/>
    </row>
    <row r="396" spans="4:8" x14ac:dyDescent="0.2">
      <c r="D396" s="86"/>
      <c r="E396" s="457"/>
      <c r="F396" s="457"/>
      <c r="G396" s="457"/>
      <c r="H396" s="364"/>
    </row>
    <row r="397" spans="4:8" x14ac:dyDescent="0.2">
      <c r="D397" s="86"/>
      <c r="E397" s="457"/>
      <c r="F397" s="457"/>
      <c r="G397" s="457"/>
      <c r="H397" s="364"/>
    </row>
    <row r="398" spans="4:8" x14ac:dyDescent="0.2">
      <c r="D398" s="86"/>
      <c r="E398" s="457"/>
      <c r="F398" s="457"/>
      <c r="G398" s="457"/>
      <c r="H398" s="364"/>
    </row>
    <row r="399" spans="4:8" x14ac:dyDescent="0.2">
      <c r="D399" s="86"/>
      <c r="E399" s="457"/>
      <c r="F399" s="457"/>
      <c r="G399" s="457"/>
      <c r="H399" s="364"/>
    </row>
    <row r="400" spans="4:8" x14ac:dyDescent="0.2">
      <c r="D400" s="86"/>
      <c r="E400" s="457"/>
      <c r="F400" s="457"/>
      <c r="G400" s="457"/>
      <c r="H400" s="364"/>
    </row>
    <row r="401" spans="4:8" x14ac:dyDescent="0.2">
      <c r="D401" s="86"/>
      <c r="E401" s="457"/>
      <c r="F401" s="457"/>
      <c r="G401" s="457"/>
      <c r="H401" s="364"/>
    </row>
    <row r="402" spans="4:8" x14ac:dyDescent="0.2">
      <c r="D402" s="86"/>
      <c r="E402" s="457"/>
      <c r="F402" s="457"/>
      <c r="G402" s="457"/>
      <c r="H402" s="364"/>
    </row>
    <row r="403" spans="4:8" x14ac:dyDescent="0.2">
      <c r="D403" s="86"/>
      <c r="E403" s="457"/>
      <c r="F403" s="457"/>
      <c r="G403" s="457"/>
      <c r="H403" s="364"/>
    </row>
    <row r="404" spans="4:8" x14ac:dyDescent="0.2">
      <c r="D404" s="86"/>
      <c r="E404" s="457"/>
      <c r="F404" s="457"/>
      <c r="G404" s="457"/>
      <c r="H404" s="364"/>
    </row>
    <row r="405" spans="4:8" x14ac:dyDescent="0.2">
      <c r="D405" s="86"/>
      <c r="E405" s="457"/>
      <c r="F405" s="457"/>
      <c r="G405" s="457"/>
      <c r="H405" s="364"/>
    </row>
    <row r="406" spans="4:8" x14ac:dyDescent="0.2">
      <c r="D406" s="86"/>
      <c r="E406" s="457"/>
      <c r="F406" s="457"/>
      <c r="G406" s="457"/>
      <c r="H406" s="364"/>
    </row>
    <row r="407" spans="4:8" x14ac:dyDescent="0.2">
      <c r="D407" s="86"/>
      <c r="E407" s="457"/>
      <c r="F407" s="457"/>
      <c r="G407" s="457"/>
      <c r="H407" s="364"/>
    </row>
    <row r="408" spans="4:8" x14ac:dyDescent="0.2">
      <c r="D408" s="86"/>
      <c r="E408" s="457"/>
      <c r="F408" s="457"/>
      <c r="G408" s="457"/>
      <c r="H408" s="364"/>
    </row>
    <row r="409" spans="4:8" x14ac:dyDescent="0.2">
      <c r="D409" s="86"/>
      <c r="E409" s="457"/>
      <c r="F409" s="457"/>
      <c r="G409" s="457"/>
      <c r="H409" s="364"/>
    </row>
    <row r="410" spans="4:8" x14ac:dyDescent="0.2">
      <c r="D410" s="86"/>
      <c r="E410" s="457"/>
      <c r="F410" s="457"/>
      <c r="G410" s="457"/>
      <c r="H410" s="364"/>
    </row>
    <row r="411" spans="4:8" x14ac:dyDescent="0.2">
      <c r="D411" s="86"/>
      <c r="E411" s="457"/>
      <c r="F411" s="457"/>
      <c r="G411" s="457"/>
      <c r="H411" s="364"/>
    </row>
    <row r="412" spans="4:8" x14ac:dyDescent="0.2">
      <c r="D412" s="86"/>
      <c r="E412" s="457"/>
      <c r="F412" s="457"/>
      <c r="G412" s="457"/>
      <c r="H412" s="364"/>
    </row>
    <row r="413" spans="4:8" x14ac:dyDescent="0.2">
      <c r="D413" s="86"/>
      <c r="E413" s="457"/>
      <c r="F413" s="457"/>
      <c r="G413" s="457"/>
      <c r="H413" s="364"/>
    </row>
    <row r="414" spans="4:8" x14ac:dyDescent="0.2">
      <c r="D414" s="86"/>
      <c r="E414" s="457"/>
      <c r="F414" s="457"/>
      <c r="G414" s="457"/>
      <c r="H414" s="364"/>
    </row>
    <row r="415" spans="4:8" x14ac:dyDescent="0.2">
      <c r="D415" s="86"/>
      <c r="E415" s="457"/>
      <c r="F415" s="457"/>
      <c r="G415" s="457"/>
      <c r="H415" s="364"/>
    </row>
    <row r="416" spans="4:8" x14ac:dyDescent="0.2">
      <c r="D416" s="86"/>
      <c r="E416" s="457"/>
      <c r="F416" s="457"/>
      <c r="G416" s="457"/>
      <c r="H416" s="364"/>
    </row>
    <row r="417" spans="4:8" x14ac:dyDescent="0.2">
      <c r="D417" s="86"/>
      <c r="E417" s="457"/>
      <c r="F417" s="457"/>
      <c r="G417" s="457"/>
      <c r="H417" s="364"/>
    </row>
    <row r="418" spans="4:8" x14ac:dyDescent="0.2">
      <c r="D418" s="86"/>
      <c r="E418" s="457"/>
      <c r="F418" s="457"/>
      <c r="G418" s="457"/>
      <c r="H418" s="364"/>
    </row>
    <row r="419" spans="4:8" x14ac:dyDescent="0.2">
      <c r="D419" s="86"/>
      <c r="E419" s="457"/>
      <c r="F419" s="457"/>
      <c r="G419" s="457"/>
      <c r="H419" s="364"/>
    </row>
    <row r="420" spans="4:8" x14ac:dyDescent="0.2">
      <c r="D420" s="86"/>
      <c r="E420" s="457"/>
      <c r="F420" s="457"/>
      <c r="G420" s="457"/>
      <c r="H420" s="364"/>
    </row>
    <row r="421" spans="4:8" x14ac:dyDescent="0.2">
      <c r="D421" s="86"/>
      <c r="E421" s="457"/>
      <c r="F421" s="457"/>
      <c r="G421" s="457"/>
      <c r="H421" s="364"/>
    </row>
    <row r="422" spans="4:8" x14ac:dyDescent="0.2">
      <c r="D422" s="86"/>
      <c r="E422" s="457"/>
      <c r="F422" s="457"/>
      <c r="G422" s="457"/>
      <c r="H422" s="364"/>
    </row>
    <row r="423" spans="4:8" x14ac:dyDescent="0.2">
      <c r="D423" s="86"/>
      <c r="E423" s="457"/>
      <c r="F423" s="457"/>
      <c r="G423" s="457"/>
      <c r="H423" s="364"/>
    </row>
    <row r="424" spans="4:8" x14ac:dyDescent="0.2">
      <c r="D424" s="86"/>
      <c r="E424" s="457"/>
      <c r="F424" s="457"/>
      <c r="G424" s="457"/>
      <c r="H424" s="364"/>
    </row>
    <row r="425" spans="4:8" x14ac:dyDescent="0.2">
      <c r="D425" s="86"/>
      <c r="E425" s="457"/>
      <c r="F425" s="457"/>
      <c r="G425" s="457"/>
      <c r="H425" s="364"/>
    </row>
    <row r="426" spans="4:8" x14ac:dyDescent="0.2">
      <c r="D426" s="86"/>
      <c r="E426" s="457"/>
      <c r="F426" s="457"/>
      <c r="G426" s="457"/>
      <c r="H426" s="364"/>
    </row>
    <row r="427" spans="4:8" x14ac:dyDescent="0.2">
      <c r="D427" s="86"/>
      <c r="E427" s="457"/>
      <c r="F427" s="457"/>
      <c r="G427" s="457"/>
      <c r="H427" s="364"/>
    </row>
    <row r="428" spans="4:8" x14ac:dyDescent="0.2">
      <c r="D428" s="86"/>
      <c r="E428" s="457"/>
      <c r="F428" s="457"/>
      <c r="G428" s="457"/>
      <c r="H428" s="364"/>
    </row>
    <row r="429" spans="4:8" x14ac:dyDescent="0.2">
      <c r="D429" s="86"/>
      <c r="E429" s="457"/>
      <c r="F429" s="457"/>
      <c r="G429" s="457"/>
      <c r="H429" s="364"/>
    </row>
    <row r="430" spans="4:8" x14ac:dyDescent="0.2">
      <c r="D430" s="86"/>
      <c r="E430" s="457"/>
      <c r="F430" s="457"/>
      <c r="G430" s="457"/>
      <c r="H430" s="364"/>
    </row>
    <row r="431" spans="4:8" x14ac:dyDescent="0.2">
      <c r="D431" s="86"/>
      <c r="E431" s="457"/>
      <c r="F431" s="457"/>
      <c r="G431" s="457"/>
      <c r="H431" s="364"/>
    </row>
    <row r="432" spans="4:8" x14ac:dyDescent="0.2">
      <c r="D432" s="86"/>
      <c r="E432" s="457"/>
      <c r="F432" s="457"/>
      <c r="G432" s="457"/>
      <c r="H432" s="364"/>
    </row>
    <row r="433" spans="4:8" x14ac:dyDescent="0.2">
      <c r="D433" s="86"/>
      <c r="E433" s="457"/>
      <c r="F433" s="457"/>
      <c r="G433" s="457"/>
      <c r="H433" s="364"/>
    </row>
    <row r="434" spans="4:8" x14ac:dyDescent="0.2">
      <c r="D434" s="86"/>
      <c r="E434" s="457"/>
      <c r="F434" s="457"/>
      <c r="G434" s="457"/>
      <c r="H434" s="364"/>
    </row>
    <row r="435" spans="4:8" x14ac:dyDescent="0.2">
      <c r="D435" s="86"/>
      <c r="E435" s="457"/>
      <c r="F435" s="457"/>
      <c r="G435" s="457"/>
      <c r="H435" s="364"/>
    </row>
    <row r="436" spans="4:8" x14ac:dyDescent="0.2">
      <c r="D436" s="86"/>
      <c r="E436" s="457"/>
      <c r="F436" s="457"/>
      <c r="G436" s="457"/>
      <c r="H436" s="364"/>
    </row>
    <row r="437" spans="4:8" x14ac:dyDescent="0.2">
      <c r="D437" s="86"/>
      <c r="E437" s="457"/>
      <c r="F437" s="457"/>
      <c r="G437" s="457"/>
      <c r="H437" s="364"/>
    </row>
    <row r="438" spans="4:8" x14ac:dyDescent="0.2">
      <c r="D438" s="86"/>
      <c r="E438" s="457"/>
      <c r="F438" s="457"/>
      <c r="G438" s="457"/>
      <c r="H438" s="364"/>
    </row>
    <row r="439" spans="4:8" x14ac:dyDescent="0.2">
      <c r="D439" s="86"/>
      <c r="E439" s="457"/>
      <c r="F439" s="457"/>
      <c r="G439" s="457"/>
      <c r="H439" s="364"/>
    </row>
    <row r="440" spans="4:8" x14ac:dyDescent="0.2">
      <c r="D440" s="86"/>
      <c r="E440" s="457"/>
      <c r="F440" s="457"/>
      <c r="G440" s="457"/>
      <c r="H440" s="364"/>
    </row>
    <row r="441" spans="4:8" x14ac:dyDescent="0.2">
      <c r="D441" s="86"/>
      <c r="E441" s="457"/>
      <c r="F441" s="457"/>
      <c r="G441" s="457"/>
      <c r="H441" s="364"/>
    </row>
    <row r="442" spans="4:8" x14ac:dyDescent="0.2">
      <c r="D442" s="86"/>
      <c r="E442" s="457"/>
      <c r="F442" s="457"/>
      <c r="G442" s="457"/>
      <c r="H442" s="364"/>
    </row>
    <row r="443" spans="4:8" x14ac:dyDescent="0.2">
      <c r="D443" s="86"/>
      <c r="E443" s="457"/>
      <c r="F443" s="457"/>
      <c r="G443" s="457"/>
      <c r="H443" s="364"/>
    </row>
    <row r="444" spans="4:8" x14ac:dyDescent="0.2">
      <c r="D444" s="86"/>
      <c r="E444" s="457"/>
      <c r="F444" s="457"/>
      <c r="G444" s="457"/>
      <c r="H444" s="364"/>
    </row>
    <row r="445" spans="4:8" x14ac:dyDescent="0.2">
      <c r="D445" s="86"/>
      <c r="E445" s="457"/>
      <c r="F445" s="457"/>
      <c r="G445" s="457"/>
      <c r="H445" s="364"/>
    </row>
    <row r="446" spans="4:8" x14ac:dyDescent="0.2">
      <c r="D446" s="86"/>
      <c r="E446" s="457"/>
      <c r="F446" s="457"/>
      <c r="G446" s="457"/>
      <c r="H446" s="364"/>
    </row>
    <row r="447" spans="4:8" x14ac:dyDescent="0.2">
      <c r="D447" s="86"/>
      <c r="E447" s="457"/>
      <c r="F447" s="457"/>
      <c r="G447" s="457"/>
      <c r="H447" s="364"/>
    </row>
    <row r="448" spans="4:8" x14ac:dyDescent="0.2">
      <c r="D448" s="86"/>
      <c r="E448" s="457"/>
      <c r="F448" s="457"/>
      <c r="G448" s="457"/>
      <c r="H448" s="364"/>
    </row>
    <row r="449" spans="4:8" x14ac:dyDescent="0.2">
      <c r="D449" s="86"/>
      <c r="E449" s="457"/>
      <c r="F449" s="457"/>
      <c r="G449" s="457"/>
      <c r="H449" s="364"/>
    </row>
    <row r="450" spans="4:8" x14ac:dyDescent="0.2">
      <c r="D450" s="86"/>
      <c r="E450" s="457"/>
      <c r="F450" s="457"/>
      <c r="G450" s="457"/>
      <c r="H450" s="364"/>
    </row>
    <row r="451" spans="4:8" x14ac:dyDescent="0.2">
      <c r="D451" s="86"/>
      <c r="E451" s="457"/>
      <c r="F451" s="457"/>
      <c r="G451" s="457"/>
      <c r="H451" s="364"/>
    </row>
    <row r="452" spans="4:8" x14ac:dyDescent="0.2">
      <c r="D452" s="86"/>
      <c r="E452" s="457"/>
      <c r="F452" s="457"/>
      <c r="G452" s="457"/>
      <c r="H452" s="364"/>
    </row>
    <row r="453" spans="4:8" x14ac:dyDescent="0.2">
      <c r="D453" s="86"/>
      <c r="E453" s="457"/>
      <c r="F453" s="457"/>
      <c r="G453" s="457"/>
      <c r="H453" s="364"/>
    </row>
    <row r="454" spans="4:8" x14ac:dyDescent="0.2">
      <c r="D454" s="86"/>
      <c r="E454" s="457"/>
      <c r="F454" s="457"/>
      <c r="G454" s="457"/>
      <c r="H454" s="364"/>
    </row>
    <row r="455" spans="4:8" x14ac:dyDescent="0.2">
      <c r="D455" s="86"/>
      <c r="E455" s="457"/>
      <c r="F455" s="457"/>
      <c r="G455" s="457"/>
      <c r="H455" s="364"/>
    </row>
    <row r="456" spans="4:8" x14ac:dyDescent="0.2">
      <c r="D456" s="86"/>
      <c r="E456" s="457"/>
      <c r="F456" s="457"/>
      <c r="G456" s="457"/>
      <c r="H456" s="364"/>
    </row>
    <row r="457" spans="4:8" x14ac:dyDescent="0.2">
      <c r="D457" s="86"/>
      <c r="E457" s="457"/>
      <c r="F457" s="457"/>
      <c r="G457" s="457"/>
      <c r="H457" s="364"/>
    </row>
    <row r="458" spans="4:8" x14ac:dyDescent="0.2">
      <c r="D458" s="86"/>
      <c r="E458" s="457"/>
      <c r="F458" s="457"/>
      <c r="G458" s="457"/>
      <c r="H458" s="364"/>
    </row>
    <row r="459" spans="4:8" x14ac:dyDescent="0.2">
      <c r="D459" s="86"/>
      <c r="E459" s="457"/>
      <c r="F459" s="457"/>
      <c r="G459" s="457"/>
      <c r="H459" s="364"/>
    </row>
    <row r="460" spans="4:8" x14ac:dyDescent="0.2">
      <c r="D460" s="86"/>
      <c r="E460" s="457"/>
      <c r="F460" s="457"/>
      <c r="G460" s="457"/>
      <c r="H460" s="364"/>
    </row>
    <row r="461" spans="4:8" x14ac:dyDescent="0.2">
      <c r="D461" s="86"/>
      <c r="E461" s="457"/>
      <c r="F461" s="457"/>
      <c r="G461" s="457"/>
      <c r="H461" s="364"/>
    </row>
    <row r="462" spans="4:8" x14ac:dyDescent="0.2">
      <c r="D462" s="86"/>
      <c r="E462" s="457"/>
      <c r="F462" s="457"/>
      <c r="G462" s="457"/>
      <c r="H462" s="364"/>
    </row>
    <row r="463" spans="4:8" x14ac:dyDescent="0.2">
      <c r="D463" s="86"/>
      <c r="E463" s="457"/>
      <c r="F463" s="457"/>
      <c r="G463" s="457"/>
      <c r="H463" s="364"/>
    </row>
    <row r="464" spans="4:8" x14ac:dyDescent="0.2">
      <c r="D464" s="86"/>
      <c r="E464" s="457"/>
      <c r="F464" s="457"/>
      <c r="G464" s="457"/>
      <c r="H464" s="364"/>
    </row>
    <row r="465" spans="4:8" x14ac:dyDescent="0.2">
      <c r="D465" s="86"/>
      <c r="E465" s="457"/>
      <c r="F465" s="457"/>
      <c r="G465" s="457"/>
      <c r="H465" s="364"/>
    </row>
    <row r="466" spans="4:8" x14ac:dyDescent="0.2">
      <c r="D466" s="86"/>
      <c r="E466" s="457"/>
      <c r="F466" s="457"/>
      <c r="G466" s="457"/>
      <c r="H466" s="364"/>
    </row>
    <row r="467" spans="4:8" x14ac:dyDescent="0.2">
      <c r="D467" s="86"/>
      <c r="E467" s="457"/>
      <c r="F467" s="457"/>
      <c r="G467" s="457"/>
      <c r="H467" s="364"/>
    </row>
    <row r="468" spans="4:8" x14ac:dyDescent="0.2">
      <c r="D468" s="86"/>
      <c r="E468" s="457"/>
      <c r="F468" s="457"/>
      <c r="G468" s="457"/>
      <c r="H468" s="364"/>
    </row>
    <row r="469" spans="4:8" x14ac:dyDescent="0.2">
      <c r="D469" s="86"/>
      <c r="E469" s="457"/>
      <c r="F469" s="457"/>
      <c r="G469" s="457"/>
      <c r="H469" s="364"/>
    </row>
    <row r="470" spans="4:8" x14ac:dyDescent="0.2">
      <c r="D470" s="86"/>
      <c r="E470" s="457"/>
      <c r="F470" s="457"/>
      <c r="G470" s="457"/>
      <c r="H470" s="364"/>
    </row>
    <row r="471" spans="4:8" x14ac:dyDescent="0.2">
      <c r="D471" s="86"/>
      <c r="E471" s="457"/>
      <c r="F471" s="457"/>
      <c r="G471" s="457"/>
      <c r="H471" s="364"/>
    </row>
    <row r="472" spans="4:8" x14ac:dyDescent="0.2">
      <c r="D472" s="86"/>
      <c r="E472" s="457"/>
      <c r="F472" s="457"/>
      <c r="G472" s="457"/>
      <c r="H472" s="364"/>
    </row>
    <row r="473" spans="4:8" x14ac:dyDescent="0.2">
      <c r="D473" s="86"/>
      <c r="E473" s="457"/>
      <c r="F473" s="457"/>
      <c r="G473" s="457"/>
      <c r="H473" s="364"/>
    </row>
    <row r="474" spans="4:8" x14ac:dyDescent="0.2">
      <c r="D474" s="86"/>
      <c r="E474" s="457"/>
      <c r="F474" s="457"/>
      <c r="G474" s="457"/>
      <c r="H474" s="364"/>
    </row>
    <row r="475" spans="4:8" x14ac:dyDescent="0.2">
      <c r="D475" s="86"/>
      <c r="E475" s="457"/>
      <c r="F475" s="457"/>
      <c r="G475" s="457"/>
      <c r="H475" s="364"/>
    </row>
    <row r="476" spans="4:8" x14ac:dyDescent="0.2">
      <c r="D476" s="86"/>
      <c r="E476" s="457"/>
      <c r="F476" s="457"/>
      <c r="G476" s="457"/>
      <c r="H476" s="364"/>
    </row>
    <row r="477" spans="4:8" x14ac:dyDescent="0.2">
      <c r="D477" s="86"/>
      <c r="E477" s="457"/>
      <c r="F477" s="457"/>
      <c r="G477" s="457"/>
      <c r="H477" s="364"/>
    </row>
    <row r="478" spans="4:8" x14ac:dyDescent="0.2">
      <c r="D478" s="86"/>
      <c r="E478" s="457"/>
      <c r="F478" s="457"/>
      <c r="G478" s="457"/>
      <c r="H478" s="364"/>
    </row>
    <row r="479" spans="4:8" x14ac:dyDescent="0.2">
      <c r="D479" s="86"/>
      <c r="E479" s="457"/>
      <c r="F479" s="457"/>
      <c r="G479" s="457"/>
      <c r="H479" s="364"/>
    </row>
    <row r="480" spans="4:8" x14ac:dyDescent="0.2">
      <c r="D480" s="86"/>
      <c r="E480" s="457"/>
      <c r="F480" s="457"/>
      <c r="G480" s="457"/>
      <c r="H480" s="364"/>
    </row>
    <row r="481" spans="4:8" x14ac:dyDescent="0.2">
      <c r="D481" s="86"/>
      <c r="E481" s="457"/>
      <c r="F481" s="457"/>
      <c r="G481" s="457"/>
      <c r="H481" s="364"/>
    </row>
    <row r="482" spans="4:8" x14ac:dyDescent="0.2">
      <c r="D482" s="86"/>
      <c r="E482" s="457"/>
      <c r="F482" s="457"/>
      <c r="G482" s="457"/>
      <c r="H482" s="364"/>
    </row>
    <row r="483" spans="4:8" x14ac:dyDescent="0.2">
      <c r="D483" s="86"/>
      <c r="E483" s="457"/>
      <c r="F483" s="457"/>
      <c r="G483" s="457"/>
      <c r="H483" s="364"/>
    </row>
    <row r="484" spans="4:8" x14ac:dyDescent="0.2">
      <c r="D484" s="86"/>
      <c r="E484" s="457"/>
      <c r="F484" s="457"/>
      <c r="G484" s="457"/>
      <c r="H484" s="364"/>
    </row>
    <row r="485" spans="4:8" x14ac:dyDescent="0.2">
      <c r="D485" s="86"/>
      <c r="E485" s="457"/>
      <c r="F485" s="457"/>
      <c r="G485" s="457"/>
      <c r="H485" s="364"/>
    </row>
    <row r="486" spans="4:8" x14ac:dyDescent="0.2">
      <c r="D486" s="86"/>
      <c r="E486" s="457"/>
      <c r="F486" s="457"/>
      <c r="G486" s="457"/>
      <c r="H486" s="364"/>
    </row>
    <row r="487" spans="4:8" x14ac:dyDescent="0.2">
      <c r="D487" s="86"/>
      <c r="E487" s="457"/>
      <c r="F487" s="457"/>
      <c r="G487" s="457"/>
      <c r="H487" s="364"/>
    </row>
    <row r="488" spans="4:8" x14ac:dyDescent="0.2">
      <c r="D488" s="86"/>
      <c r="E488" s="457"/>
      <c r="F488" s="457"/>
      <c r="G488" s="457"/>
      <c r="H488" s="364"/>
    </row>
    <row r="489" spans="4:8" x14ac:dyDescent="0.2">
      <c r="D489" s="86"/>
      <c r="E489" s="457"/>
      <c r="F489" s="457"/>
      <c r="G489" s="457"/>
      <c r="H489" s="364"/>
    </row>
    <row r="490" spans="4:8" x14ac:dyDescent="0.2">
      <c r="D490" s="86"/>
      <c r="E490" s="457"/>
      <c r="F490" s="457"/>
      <c r="G490" s="457"/>
      <c r="H490" s="364"/>
    </row>
    <row r="491" spans="4:8" x14ac:dyDescent="0.2">
      <c r="D491" s="86"/>
      <c r="E491" s="457"/>
      <c r="F491" s="457"/>
      <c r="G491" s="457"/>
      <c r="H491" s="364"/>
    </row>
    <row r="492" spans="4:8" x14ac:dyDescent="0.2">
      <c r="D492" s="86"/>
      <c r="E492" s="457"/>
      <c r="F492" s="457"/>
      <c r="G492" s="457"/>
      <c r="H492" s="364"/>
    </row>
    <row r="493" spans="4:8" x14ac:dyDescent="0.2">
      <c r="D493" s="86"/>
      <c r="E493" s="457"/>
      <c r="F493" s="457"/>
      <c r="G493" s="457"/>
      <c r="H493" s="364"/>
    </row>
    <row r="494" spans="4:8" x14ac:dyDescent="0.2">
      <c r="D494" s="86"/>
      <c r="E494" s="457"/>
      <c r="F494" s="457"/>
      <c r="G494" s="457"/>
      <c r="H494" s="364"/>
    </row>
    <row r="495" spans="4:8" x14ac:dyDescent="0.2">
      <c r="D495" s="86"/>
      <c r="E495" s="457"/>
      <c r="F495" s="457"/>
      <c r="G495" s="457"/>
      <c r="H495" s="364"/>
    </row>
    <row r="496" spans="4:8" x14ac:dyDescent="0.2">
      <c r="D496" s="86"/>
      <c r="E496" s="457"/>
      <c r="F496" s="457"/>
      <c r="G496" s="457"/>
      <c r="H496" s="364"/>
    </row>
    <row r="497" spans="4:8" x14ac:dyDescent="0.2">
      <c r="D497" s="86"/>
      <c r="E497" s="457"/>
      <c r="F497" s="457"/>
      <c r="G497" s="457"/>
      <c r="H497" s="364"/>
    </row>
    <row r="498" spans="4:8" x14ac:dyDescent="0.2">
      <c r="D498" s="86"/>
      <c r="E498" s="457"/>
      <c r="F498" s="457"/>
      <c r="G498" s="457"/>
      <c r="H498" s="364"/>
    </row>
    <row r="499" spans="4:8" x14ac:dyDescent="0.2">
      <c r="D499" s="86"/>
      <c r="E499" s="457"/>
      <c r="F499" s="457"/>
      <c r="G499" s="457"/>
      <c r="H499" s="364"/>
    </row>
    <row r="500" spans="4:8" x14ac:dyDescent="0.2">
      <c r="D500" s="86"/>
      <c r="E500" s="457"/>
      <c r="F500" s="457"/>
      <c r="G500" s="457"/>
      <c r="H500" s="364"/>
    </row>
    <row r="501" spans="4:8" x14ac:dyDescent="0.2">
      <c r="D501" s="86"/>
      <c r="E501" s="457"/>
      <c r="F501" s="457"/>
      <c r="G501" s="457"/>
      <c r="H501" s="364"/>
    </row>
    <row r="502" spans="4:8" x14ac:dyDescent="0.2">
      <c r="D502" s="86"/>
      <c r="E502" s="457"/>
      <c r="F502" s="457"/>
      <c r="G502" s="457"/>
      <c r="H502" s="364"/>
    </row>
    <row r="503" spans="4:8" x14ac:dyDescent="0.2">
      <c r="D503" s="86"/>
      <c r="E503" s="457"/>
      <c r="F503" s="457"/>
      <c r="G503" s="457"/>
      <c r="H503" s="364"/>
    </row>
    <row r="504" spans="4:8" x14ac:dyDescent="0.2">
      <c r="D504" s="86"/>
      <c r="E504" s="457"/>
      <c r="F504" s="457"/>
      <c r="G504" s="457"/>
      <c r="H504" s="364"/>
    </row>
    <row r="505" spans="4:8" x14ac:dyDescent="0.2">
      <c r="D505" s="86"/>
      <c r="E505" s="457"/>
      <c r="F505" s="457"/>
      <c r="G505" s="457"/>
      <c r="H505" s="364"/>
    </row>
    <row r="506" spans="4:8" x14ac:dyDescent="0.2">
      <c r="D506" s="86"/>
      <c r="E506" s="457"/>
      <c r="F506" s="457"/>
      <c r="G506" s="457"/>
      <c r="H506" s="364"/>
    </row>
    <row r="507" spans="4:8" x14ac:dyDescent="0.2">
      <c r="D507" s="86"/>
      <c r="E507" s="457"/>
      <c r="F507" s="457"/>
      <c r="G507" s="457"/>
      <c r="H507" s="364"/>
    </row>
    <row r="508" spans="4:8" x14ac:dyDescent="0.2">
      <c r="D508" s="86"/>
      <c r="E508" s="457"/>
      <c r="F508" s="457"/>
      <c r="G508" s="457"/>
      <c r="H508" s="364"/>
    </row>
    <row r="509" spans="4:8" x14ac:dyDescent="0.2">
      <c r="D509" s="86"/>
      <c r="E509" s="457"/>
      <c r="F509" s="457"/>
      <c r="G509" s="457"/>
      <c r="H509" s="364"/>
    </row>
    <row r="510" spans="4:8" x14ac:dyDescent="0.2">
      <c r="D510" s="86"/>
      <c r="E510" s="457"/>
      <c r="F510" s="457"/>
      <c r="G510" s="457"/>
      <c r="H510" s="364"/>
    </row>
    <row r="511" spans="4:8" x14ac:dyDescent="0.2">
      <c r="D511" s="86"/>
      <c r="E511" s="457"/>
      <c r="F511" s="457"/>
      <c r="G511" s="457"/>
      <c r="H511" s="364"/>
    </row>
    <row r="512" spans="4:8" x14ac:dyDescent="0.2">
      <c r="D512" s="86"/>
      <c r="E512" s="457"/>
      <c r="F512" s="457"/>
      <c r="G512" s="457"/>
      <c r="H512" s="364"/>
    </row>
    <row r="513" spans="4:8" x14ac:dyDescent="0.2">
      <c r="D513" s="86"/>
      <c r="E513" s="457"/>
      <c r="F513" s="457"/>
      <c r="G513" s="457"/>
      <c r="H513" s="364"/>
    </row>
    <row r="514" spans="4:8" x14ac:dyDescent="0.2">
      <c r="D514" s="86"/>
      <c r="E514" s="457"/>
      <c r="F514" s="457"/>
      <c r="G514" s="457"/>
      <c r="H514" s="364"/>
    </row>
    <row r="515" spans="4:8" x14ac:dyDescent="0.2">
      <c r="D515" s="86"/>
      <c r="E515" s="457"/>
      <c r="F515" s="457"/>
      <c r="G515" s="457"/>
      <c r="H515" s="364"/>
    </row>
    <row r="516" spans="4:8" x14ac:dyDescent="0.2">
      <c r="D516" s="86"/>
      <c r="E516" s="457"/>
      <c r="F516" s="457"/>
      <c r="G516" s="457"/>
      <c r="H516" s="364"/>
    </row>
    <row r="517" spans="4:8" x14ac:dyDescent="0.2">
      <c r="D517" s="86"/>
      <c r="E517" s="457"/>
      <c r="F517" s="457"/>
      <c r="G517" s="457"/>
      <c r="H517" s="364"/>
    </row>
    <row r="518" spans="4:8" x14ac:dyDescent="0.2">
      <c r="D518" s="86"/>
      <c r="E518" s="457"/>
      <c r="F518" s="457"/>
      <c r="G518" s="457"/>
      <c r="H518" s="364"/>
    </row>
    <row r="519" spans="4:8" x14ac:dyDescent="0.2">
      <c r="D519" s="86"/>
      <c r="E519" s="457"/>
      <c r="F519" s="457"/>
      <c r="G519" s="457"/>
      <c r="H519" s="364"/>
    </row>
    <row r="520" spans="4:8" x14ac:dyDescent="0.2">
      <c r="D520" s="86"/>
      <c r="E520" s="457"/>
      <c r="F520" s="457"/>
      <c r="G520" s="457"/>
      <c r="H520" s="364"/>
    </row>
    <row r="521" spans="4:8" x14ac:dyDescent="0.2">
      <c r="D521" s="86"/>
      <c r="E521" s="457"/>
      <c r="F521" s="457"/>
      <c r="G521" s="457"/>
      <c r="H521" s="364"/>
    </row>
    <row r="522" spans="4:8" x14ac:dyDescent="0.2">
      <c r="D522" s="86"/>
      <c r="E522" s="457"/>
      <c r="F522" s="457"/>
      <c r="G522" s="457"/>
      <c r="H522" s="364"/>
    </row>
    <row r="523" spans="4:8" x14ac:dyDescent="0.2">
      <c r="D523" s="86"/>
      <c r="E523" s="457"/>
      <c r="F523" s="457"/>
      <c r="G523" s="457"/>
      <c r="H523" s="364"/>
    </row>
    <row r="524" spans="4:8" x14ac:dyDescent="0.2">
      <c r="D524" s="86"/>
      <c r="E524" s="457"/>
      <c r="F524" s="457"/>
      <c r="G524" s="457"/>
      <c r="H524" s="364"/>
    </row>
    <row r="525" spans="4:8" x14ac:dyDescent="0.2">
      <c r="D525" s="86"/>
      <c r="E525" s="457"/>
      <c r="F525" s="457"/>
      <c r="G525" s="457"/>
      <c r="H525" s="364"/>
    </row>
    <row r="526" spans="4:8" x14ac:dyDescent="0.2">
      <c r="D526" s="86"/>
      <c r="E526" s="457"/>
      <c r="F526" s="457"/>
      <c r="G526" s="457"/>
      <c r="H526" s="364"/>
    </row>
    <row r="527" spans="4:8" x14ac:dyDescent="0.2">
      <c r="D527" s="86"/>
      <c r="E527" s="457"/>
      <c r="F527" s="457"/>
      <c r="G527" s="457"/>
      <c r="H527" s="364"/>
    </row>
    <row r="528" spans="4:8" x14ac:dyDescent="0.2">
      <c r="D528" s="86"/>
      <c r="E528" s="457"/>
      <c r="F528" s="457"/>
      <c r="G528" s="457"/>
      <c r="H528" s="364"/>
    </row>
    <row r="529" spans="4:8" x14ac:dyDescent="0.2">
      <c r="D529" s="86"/>
      <c r="E529" s="457"/>
      <c r="F529" s="457"/>
      <c r="G529" s="457"/>
      <c r="H529" s="364"/>
    </row>
    <row r="530" spans="4:8" x14ac:dyDescent="0.2">
      <c r="D530" s="86"/>
      <c r="E530" s="457"/>
      <c r="F530" s="457"/>
      <c r="G530" s="457"/>
      <c r="H530" s="364"/>
    </row>
    <row r="531" spans="4:8" x14ac:dyDescent="0.2">
      <c r="D531" s="86"/>
      <c r="E531" s="457"/>
      <c r="F531" s="457"/>
      <c r="G531" s="457"/>
      <c r="H531" s="364"/>
    </row>
    <row r="532" spans="4:8" x14ac:dyDescent="0.2">
      <c r="D532" s="86"/>
      <c r="E532" s="457"/>
      <c r="F532" s="457"/>
      <c r="G532" s="457"/>
      <c r="H532" s="364"/>
    </row>
    <row r="533" spans="4:8" x14ac:dyDescent="0.2">
      <c r="D533" s="86"/>
      <c r="E533" s="457"/>
      <c r="F533" s="457"/>
      <c r="G533" s="457"/>
      <c r="H533" s="364"/>
    </row>
    <row r="534" spans="4:8" x14ac:dyDescent="0.2">
      <c r="D534" s="86"/>
      <c r="E534" s="457"/>
      <c r="F534" s="457"/>
      <c r="G534" s="457"/>
      <c r="H534" s="364"/>
    </row>
    <row r="535" spans="4:8" x14ac:dyDescent="0.2">
      <c r="D535" s="86"/>
      <c r="E535" s="457"/>
      <c r="F535" s="457"/>
      <c r="G535" s="457"/>
      <c r="H535" s="364"/>
    </row>
    <row r="536" spans="4:8" x14ac:dyDescent="0.2">
      <c r="D536" s="86"/>
      <c r="E536" s="457"/>
      <c r="F536" s="457"/>
      <c r="G536" s="457"/>
      <c r="H536" s="364"/>
    </row>
    <row r="537" spans="4:8" x14ac:dyDescent="0.2">
      <c r="D537" s="86"/>
      <c r="E537" s="457"/>
      <c r="F537" s="457"/>
      <c r="G537" s="457"/>
      <c r="H537" s="364"/>
    </row>
    <row r="538" spans="4:8" x14ac:dyDescent="0.2">
      <c r="D538" s="86"/>
      <c r="E538" s="457"/>
      <c r="F538" s="457"/>
      <c r="G538" s="457"/>
      <c r="H538" s="364"/>
    </row>
    <row r="539" spans="4:8" x14ac:dyDescent="0.2">
      <c r="D539" s="86"/>
      <c r="E539" s="457"/>
      <c r="F539" s="457"/>
      <c r="G539" s="457"/>
      <c r="H539" s="364"/>
    </row>
    <row r="540" spans="4:8" x14ac:dyDescent="0.2">
      <c r="D540" s="86"/>
      <c r="E540" s="457"/>
      <c r="F540" s="457"/>
      <c r="G540" s="457"/>
      <c r="H540" s="364"/>
    </row>
    <row r="541" spans="4:8" x14ac:dyDescent="0.2">
      <c r="D541" s="86"/>
      <c r="E541" s="457"/>
      <c r="F541" s="457"/>
      <c r="G541" s="457"/>
      <c r="H541" s="364"/>
    </row>
    <row r="542" spans="4:8" x14ac:dyDescent="0.2">
      <c r="D542" s="86"/>
      <c r="E542" s="457"/>
      <c r="F542" s="457"/>
      <c r="G542" s="457"/>
      <c r="H542" s="364"/>
    </row>
    <row r="543" spans="4:8" x14ac:dyDescent="0.2">
      <c r="D543" s="86"/>
      <c r="E543" s="457"/>
      <c r="F543" s="457"/>
      <c r="G543" s="457"/>
      <c r="H543" s="364"/>
    </row>
    <row r="544" spans="4:8" x14ac:dyDescent="0.2">
      <c r="D544" s="86"/>
      <c r="E544" s="457"/>
      <c r="F544" s="457"/>
      <c r="G544" s="457"/>
      <c r="H544" s="364"/>
    </row>
    <row r="545" spans="4:8" x14ac:dyDescent="0.2">
      <c r="D545" s="86"/>
      <c r="E545" s="457"/>
      <c r="F545" s="457"/>
      <c r="G545" s="457"/>
      <c r="H545" s="364"/>
    </row>
    <row r="546" spans="4:8" x14ac:dyDescent="0.2">
      <c r="D546" s="86"/>
      <c r="E546" s="457"/>
      <c r="F546" s="457"/>
      <c r="G546" s="457"/>
      <c r="H546" s="364"/>
    </row>
    <row r="547" spans="4:8" x14ac:dyDescent="0.2">
      <c r="D547" s="86"/>
      <c r="E547" s="457"/>
      <c r="F547" s="457"/>
      <c r="G547" s="457"/>
      <c r="H547" s="364"/>
    </row>
    <row r="548" spans="4:8" x14ac:dyDescent="0.2">
      <c r="D548" s="86"/>
      <c r="E548" s="457"/>
      <c r="F548" s="457"/>
      <c r="G548" s="457"/>
      <c r="H548" s="364"/>
    </row>
    <row r="549" spans="4:8" x14ac:dyDescent="0.2">
      <c r="D549" s="86"/>
      <c r="E549" s="457"/>
      <c r="F549" s="457"/>
      <c r="G549" s="457"/>
      <c r="H549" s="364"/>
    </row>
    <row r="550" spans="4:8" x14ac:dyDescent="0.2">
      <c r="D550" s="86"/>
      <c r="E550" s="457"/>
      <c r="F550" s="457"/>
      <c r="G550" s="457"/>
      <c r="H550" s="364"/>
    </row>
    <row r="551" spans="4:8" x14ac:dyDescent="0.2">
      <c r="D551" s="86"/>
      <c r="E551" s="457"/>
      <c r="F551" s="457"/>
      <c r="G551" s="457"/>
      <c r="H551" s="364"/>
    </row>
    <row r="552" spans="4:8" x14ac:dyDescent="0.2">
      <c r="D552" s="86"/>
      <c r="E552" s="457"/>
      <c r="F552" s="457"/>
      <c r="G552" s="457"/>
      <c r="H552" s="364"/>
    </row>
    <row r="553" spans="4:8" x14ac:dyDescent="0.2">
      <c r="D553" s="86"/>
      <c r="E553" s="457"/>
      <c r="F553" s="457"/>
      <c r="G553" s="457"/>
      <c r="H553" s="364"/>
    </row>
    <row r="554" spans="4:8" x14ac:dyDescent="0.2">
      <c r="D554" s="86"/>
      <c r="E554" s="457"/>
      <c r="F554" s="457"/>
      <c r="G554" s="457"/>
      <c r="H554" s="364"/>
    </row>
    <row r="555" spans="4:8" x14ac:dyDescent="0.2">
      <c r="D555" s="86"/>
      <c r="E555" s="457"/>
      <c r="F555" s="457"/>
      <c r="G555" s="457"/>
      <c r="H555" s="364"/>
    </row>
    <row r="556" spans="4:8" x14ac:dyDescent="0.2">
      <c r="D556" s="86"/>
      <c r="E556" s="457"/>
      <c r="F556" s="457"/>
      <c r="G556" s="457"/>
      <c r="H556" s="364"/>
    </row>
    <row r="557" spans="4:8" x14ac:dyDescent="0.2">
      <c r="D557" s="86"/>
      <c r="E557" s="457"/>
      <c r="F557" s="457"/>
      <c r="G557" s="457"/>
      <c r="H557" s="364"/>
    </row>
    <row r="558" spans="4:8" x14ac:dyDescent="0.2">
      <c r="D558" s="86"/>
      <c r="E558" s="457"/>
      <c r="F558" s="457"/>
      <c r="G558" s="457"/>
      <c r="H558" s="364"/>
    </row>
    <row r="559" spans="4:8" x14ac:dyDescent="0.2">
      <c r="D559" s="86"/>
      <c r="E559" s="457"/>
      <c r="F559" s="457"/>
      <c r="G559" s="457"/>
      <c r="H559" s="364"/>
    </row>
    <row r="560" spans="4:8" x14ac:dyDescent="0.2">
      <c r="D560" s="86"/>
      <c r="E560" s="457"/>
      <c r="F560" s="457"/>
      <c r="G560" s="457"/>
      <c r="H560" s="364"/>
    </row>
    <row r="561" spans="4:8" x14ac:dyDescent="0.2">
      <c r="D561" s="86"/>
      <c r="E561" s="457"/>
      <c r="F561" s="457"/>
      <c r="G561" s="457"/>
      <c r="H561" s="364"/>
    </row>
    <row r="562" spans="4:8" x14ac:dyDescent="0.2">
      <c r="D562" s="86"/>
      <c r="E562" s="457"/>
      <c r="F562" s="457"/>
      <c r="G562" s="457"/>
      <c r="H562" s="364"/>
    </row>
    <row r="563" spans="4:8" x14ac:dyDescent="0.2">
      <c r="D563" s="86"/>
      <c r="E563" s="457"/>
      <c r="F563" s="457"/>
      <c r="G563" s="457"/>
      <c r="H563" s="364"/>
    </row>
    <row r="564" spans="4:8" x14ac:dyDescent="0.2">
      <c r="D564" s="86"/>
      <c r="E564" s="457"/>
      <c r="F564" s="457"/>
      <c r="G564" s="457"/>
      <c r="H564" s="364"/>
    </row>
    <row r="565" spans="4:8" x14ac:dyDescent="0.2">
      <c r="D565" s="86"/>
      <c r="E565" s="457"/>
      <c r="F565" s="457"/>
      <c r="G565" s="457"/>
      <c r="H565" s="364"/>
    </row>
    <row r="566" spans="4:8" x14ac:dyDescent="0.2">
      <c r="D566" s="86"/>
      <c r="E566" s="457"/>
      <c r="F566" s="457"/>
      <c r="G566" s="457"/>
      <c r="H566" s="364"/>
    </row>
    <row r="567" spans="4:8" x14ac:dyDescent="0.2">
      <c r="D567" s="86"/>
      <c r="E567" s="457"/>
      <c r="F567" s="457"/>
      <c r="G567" s="457"/>
      <c r="H567" s="364"/>
    </row>
    <row r="568" spans="4:8" x14ac:dyDescent="0.2">
      <c r="D568" s="86"/>
      <c r="E568" s="457"/>
      <c r="F568" s="457"/>
      <c r="G568" s="457"/>
      <c r="H568" s="364"/>
    </row>
    <row r="569" spans="4:8" x14ac:dyDescent="0.2">
      <c r="D569" s="86"/>
      <c r="E569" s="457"/>
      <c r="F569" s="457"/>
      <c r="G569" s="457"/>
      <c r="H569" s="364"/>
    </row>
    <row r="570" spans="4:8" x14ac:dyDescent="0.2">
      <c r="D570" s="86"/>
      <c r="E570" s="457"/>
      <c r="F570" s="457"/>
      <c r="G570" s="457"/>
      <c r="H570" s="364"/>
    </row>
  </sheetData>
  <mergeCells count="9">
    <mergeCell ref="I11:I12"/>
    <mergeCell ref="J13:J70"/>
    <mergeCell ref="A244:C244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rowBreaks count="2" manualBreakCount="2">
    <brk id="92" max="8" man="1"/>
    <brk id="170" max="8" man="1"/>
  </row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0"/>
  <sheetViews>
    <sheetView showGridLines="0" view="pageBreakPreview" topLeftCell="A100" zoomScale="70" zoomScaleNormal="90" zoomScaleSheetLayoutView="70" workbookViewId="0">
      <selection activeCell="A120" sqref="A120:XFD120"/>
    </sheetView>
  </sheetViews>
  <sheetFormatPr baseColWidth="10" defaultRowHeight="12.75" x14ac:dyDescent="0.2"/>
  <cols>
    <col min="1" max="1" width="6.140625" style="1" bestFit="1" customWidth="1"/>
    <col min="2" max="2" width="6.28515625" style="1" bestFit="1" customWidth="1"/>
    <col min="3" max="3" width="37.7109375" style="56" customWidth="1"/>
    <col min="4" max="4" width="21.140625" style="3" bestFit="1" customWidth="1"/>
    <col min="5" max="5" width="13.85546875" style="471" bestFit="1" customWidth="1"/>
    <col min="6" max="6" width="14.28515625" style="472" customWidth="1"/>
    <col min="7" max="7" width="20.5703125" style="478" bestFit="1" customWidth="1"/>
    <col min="8" max="8" width="17.28515625" style="76" customWidth="1"/>
    <col min="9" max="9" width="44" style="42" customWidth="1"/>
    <col min="10" max="10" width="27.42578125" style="2" customWidth="1"/>
    <col min="11" max="11" width="11.42578125" style="2"/>
    <col min="12" max="12" width="14.140625" style="2" bestFit="1" customWidth="1"/>
    <col min="13" max="248" width="11.42578125" style="2"/>
    <col min="249" max="249" width="9.7109375" style="2" customWidth="1"/>
    <col min="250" max="250" width="6" style="2" customWidth="1"/>
    <col min="251" max="251" width="60.5703125" style="2" customWidth="1"/>
    <col min="252" max="252" width="15.5703125" style="2" customWidth="1"/>
    <col min="253" max="264" width="13.28515625" style="2" customWidth="1"/>
    <col min="265" max="504" width="11.42578125" style="2"/>
    <col min="505" max="505" width="9.7109375" style="2" customWidth="1"/>
    <col min="506" max="506" width="6" style="2" customWidth="1"/>
    <col min="507" max="507" width="60.5703125" style="2" customWidth="1"/>
    <col min="508" max="508" width="15.5703125" style="2" customWidth="1"/>
    <col min="509" max="520" width="13.28515625" style="2" customWidth="1"/>
    <col min="521" max="760" width="11.42578125" style="2"/>
    <col min="761" max="761" width="9.7109375" style="2" customWidth="1"/>
    <col min="762" max="762" width="6" style="2" customWidth="1"/>
    <col min="763" max="763" width="60.5703125" style="2" customWidth="1"/>
    <col min="764" max="764" width="15.5703125" style="2" customWidth="1"/>
    <col min="765" max="776" width="13.28515625" style="2" customWidth="1"/>
    <col min="777" max="1016" width="11.42578125" style="2"/>
    <col min="1017" max="1017" width="9.7109375" style="2" customWidth="1"/>
    <col min="1018" max="1018" width="6" style="2" customWidth="1"/>
    <col min="1019" max="1019" width="60.5703125" style="2" customWidth="1"/>
    <col min="1020" max="1020" width="15.5703125" style="2" customWidth="1"/>
    <col min="1021" max="1032" width="13.28515625" style="2" customWidth="1"/>
    <col min="1033" max="1272" width="11.42578125" style="2"/>
    <col min="1273" max="1273" width="9.7109375" style="2" customWidth="1"/>
    <col min="1274" max="1274" width="6" style="2" customWidth="1"/>
    <col min="1275" max="1275" width="60.5703125" style="2" customWidth="1"/>
    <col min="1276" max="1276" width="15.5703125" style="2" customWidth="1"/>
    <col min="1277" max="1288" width="13.28515625" style="2" customWidth="1"/>
    <col min="1289" max="1528" width="11.42578125" style="2"/>
    <col min="1529" max="1529" width="9.7109375" style="2" customWidth="1"/>
    <col min="1530" max="1530" width="6" style="2" customWidth="1"/>
    <col min="1531" max="1531" width="60.5703125" style="2" customWidth="1"/>
    <col min="1532" max="1532" width="15.5703125" style="2" customWidth="1"/>
    <col min="1533" max="1544" width="13.28515625" style="2" customWidth="1"/>
    <col min="1545" max="1784" width="11.42578125" style="2"/>
    <col min="1785" max="1785" width="9.7109375" style="2" customWidth="1"/>
    <col min="1786" max="1786" width="6" style="2" customWidth="1"/>
    <col min="1787" max="1787" width="60.5703125" style="2" customWidth="1"/>
    <col min="1788" max="1788" width="15.5703125" style="2" customWidth="1"/>
    <col min="1789" max="1800" width="13.28515625" style="2" customWidth="1"/>
    <col min="1801" max="2040" width="11.42578125" style="2"/>
    <col min="2041" max="2041" width="9.7109375" style="2" customWidth="1"/>
    <col min="2042" max="2042" width="6" style="2" customWidth="1"/>
    <col min="2043" max="2043" width="60.5703125" style="2" customWidth="1"/>
    <col min="2044" max="2044" width="15.5703125" style="2" customWidth="1"/>
    <col min="2045" max="2056" width="13.28515625" style="2" customWidth="1"/>
    <col min="2057" max="2296" width="11.42578125" style="2"/>
    <col min="2297" max="2297" width="9.7109375" style="2" customWidth="1"/>
    <col min="2298" max="2298" width="6" style="2" customWidth="1"/>
    <col min="2299" max="2299" width="60.5703125" style="2" customWidth="1"/>
    <col min="2300" max="2300" width="15.5703125" style="2" customWidth="1"/>
    <col min="2301" max="2312" width="13.28515625" style="2" customWidth="1"/>
    <col min="2313" max="2552" width="11.42578125" style="2"/>
    <col min="2553" max="2553" width="9.7109375" style="2" customWidth="1"/>
    <col min="2554" max="2554" width="6" style="2" customWidth="1"/>
    <col min="2555" max="2555" width="60.5703125" style="2" customWidth="1"/>
    <col min="2556" max="2556" width="15.5703125" style="2" customWidth="1"/>
    <col min="2557" max="2568" width="13.28515625" style="2" customWidth="1"/>
    <col min="2569" max="2808" width="11.42578125" style="2"/>
    <col min="2809" max="2809" width="9.7109375" style="2" customWidth="1"/>
    <col min="2810" max="2810" width="6" style="2" customWidth="1"/>
    <col min="2811" max="2811" width="60.5703125" style="2" customWidth="1"/>
    <col min="2812" max="2812" width="15.5703125" style="2" customWidth="1"/>
    <col min="2813" max="2824" width="13.28515625" style="2" customWidth="1"/>
    <col min="2825" max="3064" width="11.42578125" style="2"/>
    <col min="3065" max="3065" width="9.7109375" style="2" customWidth="1"/>
    <col min="3066" max="3066" width="6" style="2" customWidth="1"/>
    <col min="3067" max="3067" width="60.5703125" style="2" customWidth="1"/>
    <col min="3068" max="3068" width="15.5703125" style="2" customWidth="1"/>
    <col min="3069" max="3080" width="13.28515625" style="2" customWidth="1"/>
    <col min="3081" max="3320" width="11.42578125" style="2"/>
    <col min="3321" max="3321" width="9.7109375" style="2" customWidth="1"/>
    <col min="3322" max="3322" width="6" style="2" customWidth="1"/>
    <col min="3323" max="3323" width="60.5703125" style="2" customWidth="1"/>
    <col min="3324" max="3324" width="15.5703125" style="2" customWidth="1"/>
    <col min="3325" max="3336" width="13.28515625" style="2" customWidth="1"/>
    <col min="3337" max="3576" width="11.42578125" style="2"/>
    <col min="3577" max="3577" width="9.7109375" style="2" customWidth="1"/>
    <col min="3578" max="3578" width="6" style="2" customWidth="1"/>
    <col min="3579" max="3579" width="60.5703125" style="2" customWidth="1"/>
    <col min="3580" max="3580" width="15.5703125" style="2" customWidth="1"/>
    <col min="3581" max="3592" width="13.28515625" style="2" customWidth="1"/>
    <col min="3593" max="3832" width="11.42578125" style="2"/>
    <col min="3833" max="3833" width="9.7109375" style="2" customWidth="1"/>
    <col min="3834" max="3834" width="6" style="2" customWidth="1"/>
    <col min="3835" max="3835" width="60.5703125" style="2" customWidth="1"/>
    <col min="3836" max="3836" width="15.5703125" style="2" customWidth="1"/>
    <col min="3837" max="3848" width="13.28515625" style="2" customWidth="1"/>
    <col min="3849" max="4088" width="11.42578125" style="2"/>
    <col min="4089" max="4089" width="9.7109375" style="2" customWidth="1"/>
    <col min="4090" max="4090" width="6" style="2" customWidth="1"/>
    <col min="4091" max="4091" width="60.5703125" style="2" customWidth="1"/>
    <col min="4092" max="4092" width="15.5703125" style="2" customWidth="1"/>
    <col min="4093" max="4104" width="13.28515625" style="2" customWidth="1"/>
    <col min="4105" max="4344" width="11.42578125" style="2"/>
    <col min="4345" max="4345" width="9.7109375" style="2" customWidth="1"/>
    <col min="4346" max="4346" width="6" style="2" customWidth="1"/>
    <col min="4347" max="4347" width="60.5703125" style="2" customWidth="1"/>
    <col min="4348" max="4348" width="15.5703125" style="2" customWidth="1"/>
    <col min="4349" max="4360" width="13.28515625" style="2" customWidth="1"/>
    <col min="4361" max="4600" width="11.42578125" style="2"/>
    <col min="4601" max="4601" width="9.7109375" style="2" customWidth="1"/>
    <col min="4602" max="4602" width="6" style="2" customWidth="1"/>
    <col min="4603" max="4603" width="60.5703125" style="2" customWidth="1"/>
    <col min="4604" max="4604" width="15.5703125" style="2" customWidth="1"/>
    <col min="4605" max="4616" width="13.28515625" style="2" customWidth="1"/>
    <col min="4617" max="4856" width="11.42578125" style="2"/>
    <col min="4857" max="4857" width="9.7109375" style="2" customWidth="1"/>
    <col min="4858" max="4858" width="6" style="2" customWidth="1"/>
    <col min="4859" max="4859" width="60.5703125" style="2" customWidth="1"/>
    <col min="4860" max="4860" width="15.5703125" style="2" customWidth="1"/>
    <col min="4861" max="4872" width="13.28515625" style="2" customWidth="1"/>
    <col min="4873" max="5112" width="11.42578125" style="2"/>
    <col min="5113" max="5113" width="9.7109375" style="2" customWidth="1"/>
    <col min="5114" max="5114" width="6" style="2" customWidth="1"/>
    <col min="5115" max="5115" width="60.5703125" style="2" customWidth="1"/>
    <col min="5116" max="5116" width="15.5703125" style="2" customWidth="1"/>
    <col min="5117" max="5128" width="13.28515625" style="2" customWidth="1"/>
    <col min="5129" max="5368" width="11.42578125" style="2"/>
    <col min="5369" max="5369" width="9.7109375" style="2" customWidth="1"/>
    <col min="5370" max="5370" width="6" style="2" customWidth="1"/>
    <col min="5371" max="5371" width="60.5703125" style="2" customWidth="1"/>
    <col min="5372" max="5372" width="15.5703125" style="2" customWidth="1"/>
    <col min="5373" max="5384" width="13.28515625" style="2" customWidth="1"/>
    <col min="5385" max="5624" width="11.42578125" style="2"/>
    <col min="5625" max="5625" width="9.7109375" style="2" customWidth="1"/>
    <col min="5626" max="5626" width="6" style="2" customWidth="1"/>
    <col min="5627" max="5627" width="60.5703125" style="2" customWidth="1"/>
    <col min="5628" max="5628" width="15.5703125" style="2" customWidth="1"/>
    <col min="5629" max="5640" width="13.28515625" style="2" customWidth="1"/>
    <col min="5641" max="5880" width="11.42578125" style="2"/>
    <col min="5881" max="5881" width="9.7109375" style="2" customWidth="1"/>
    <col min="5882" max="5882" width="6" style="2" customWidth="1"/>
    <col min="5883" max="5883" width="60.5703125" style="2" customWidth="1"/>
    <col min="5884" max="5884" width="15.5703125" style="2" customWidth="1"/>
    <col min="5885" max="5896" width="13.28515625" style="2" customWidth="1"/>
    <col min="5897" max="6136" width="11.42578125" style="2"/>
    <col min="6137" max="6137" width="9.7109375" style="2" customWidth="1"/>
    <col min="6138" max="6138" width="6" style="2" customWidth="1"/>
    <col min="6139" max="6139" width="60.5703125" style="2" customWidth="1"/>
    <col min="6140" max="6140" width="15.5703125" style="2" customWidth="1"/>
    <col min="6141" max="6152" width="13.28515625" style="2" customWidth="1"/>
    <col min="6153" max="6392" width="11.42578125" style="2"/>
    <col min="6393" max="6393" width="9.7109375" style="2" customWidth="1"/>
    <col min="6394" max="6394" width="6" style="2" customWidth="1"/>
    <col min="6395" max="6395" width="60.5703125" style="2" customWidth="1"/>
    <col min="6396" max="6396" width="15.5703125" style="2" customWidth="1"/>
    <col min="6397" max="6408" width="13.28515625" style="2" customWidth="1"/>
    <col min="6409" max="6648" width="11.42578125" style="2"/>
    <col min="6649" max="6649" width="9.7109375" style="2" customWidth="1"/>
    <col min="6650" max="6650" width="6" style="2" customWidth="1"/>
    <col min="6651" max="6651" width="60.5703125" style="2" customWidth="1"/>
    <col min="6652" max="6652" width="15.5703125" style="2" customWidth="1"/>
    <col min="6653" max="6664" width="13.28515625" style="2" customWidth="1"/>
    <col min="6665" max="6904" width="11.42578125" style="2"/>
    <col min="6905" max="6905" width="9.7109375" style="2" customWidth="1"/>
    <col min="6906" max="6906" width="6" style="2" customWidth="1"/>
    <col min="6907" max="6907" width="60.5703125" style="2" customWidth="1"/>
    <col min="6908" max="6908" width="15.5703125" style="2" customWidth="1"/>
    <col min="6909" max="6920" width="13.28515625" style="2" customWidth="1"/>
    <col min="6921" max="7160" width="11.42578125" style="2"/>
    <col min="7161" max="7161" width="9.7109375" style="2" customWidth="1"/>
    <col min="7162" max="7162" width="6" style="2" customWidth="1"/>
    <col min="7163" max="7163" width="60.5703125" style="2" customWidth="1"/>
    <col min="7164" max="7164" width="15.5703125" style="2" customWidth="1"/>
    <col min="7165" max="7176" width="13.28515625" style="2" customWidth="1"/>
    <col min="7177" max="7416" width="11.42578125" style="2"/>
    <col min="7417" max="7417" width="9.7109375" style="2" customWidth="1"/>
    <col min="7418" max="7418" width="6" style="2" customWidth="1"/>
    <col min="7419" max="7419" width="60.5703125" style="2" customWidth="1"/>
    <col min="7420" max="7420" width="15.5703125" style="2" customWidth="1"/>
    <col min="7421" max="7432" width="13.28515625" style="2" customWidth="1"/>
    <col min="7433" max="7672" width="11.42578125" style="2"/>
    <col min="7673" max="7673" width="9.7109375" style="2" customWidth="1"/>
    <col min="7674" max="7674" width="6" style="2" customWidth="1"/>
    <col min="7675" max="7675" width="60.5703125" style="2" customWidth="1"/>
    <col min="7676" max="7676" width="15.5703125" style="2" customWidth="1"/>
    <col min="7677" max="7688" width="13.28515625" style="2" customWidth="1"/>
    <col min="7689" max="7928" width="11.42578125" style="2"/>
    <col min="7929" max="7929" width="9.7109375" style="2" customWidth="1"/>
    <col min="7930" max="7930" width="6" style="2" customWidth="1"/>
    <col min="7931" max="7931" width="60.5703125" style="2" customWidth="1"/>
    <col min="7932" max="7932" width="15.5703125" style="2" customWidth="1"/>
    <col min="7933" max="7944" width="13.28515625" style="2" customWidth="1"/>
    <col min="7945" max="8184" width="11.42578125" style="2"/>
    <col min="8185" max="8185" width="9.7109375" style="2" customWidth="1"/>
    <col min="8186" max="8186" width="6" style="2" customWidth="1"/>
    <col min="8187" max="8187" width="60.5703125" style="2" customWidth="1"/>
    <col min="8188" max="8188" width="15.5703125" style="2" customWidth="1"/>
    <col min="8189" max="8200" width="13.28515625" style="2" customWidth="1"/>
    <col min="8201" max="8440" width="11.42578125" style="2"/>
    <col min="8441" max="8441" width="9.7109375" style="2" customWidth="1"/>
    <col min="8442" max="8442" width="6" style="2" customWidth="1"/>
    <col min="8443" max="8443" width="60.5703125" style="2" customWidth="1"/>
    <col min="8444" max="8444" width="15.5703125" style="2" customWidth="1"/>
    <col min="8445" max="8456" width="13.28515625" style="2" customWidth="1"/>
    <col min="8457" max="8696" width="11.42578125" style="2"/>
    <col min="8697" max="8697" width="9.7109375" style="2" customWidth="1"/>
    <col min="8698" max="8698" width="6" style="2" customWidth="1"/>
    <col min="8699" max="8699" width="60.5703125" style="2" customWidth="1"/>
    <col min="8700" max="8700" width="15.5703125" style="2" customWidth="1"/>
    <col min="8701" max="8712" width="13.28515625" style="2" customWidth="1"/>
    <col min="8713" max="8952" width="11.42578125" style="2"/>
    <col min="8953" max="8953" width="9.7109375" style="2" customWidth="1"/>
    <col min="8954" max="8954" width="6" style="2" customWidth="1"/>
    <col min="8955" max="8955" width="60.5703125" style="2" customWidth="1"/>
    <col min="8956" max="8956" width="15.5703125" style="2" customWidth="1"/>
    <col min="8957" max="8968" width="13.28515625" style="2" customWidth="1"/>
    <col min="8969" max="9208" width="11.42578125" style="2"/>
    <col min="9209" max="9209" width="9.7109375" style="2" customWidth="1"/>
    <col min="9210" max="9210" width="6" style="2" customWidth="1"/>
    <col min="9211" max="9211" width="60.5703125" style="2" customWidth="1"/>
    <col min="9212" max="9212" width="15.5703125" style="2" customWidth="1"/>
    <col min="9213" max="9224" width="13.28515625" style="2" customWidth="1"/>
    <col min="9225" max="9464" width="11.42578125" style="2"/>
    <col min="9465" max="9465" width="9.7109375" style="2" customWidth="1"/>
    <col min="9466" max="9466" width="6" style="2" customWidth="1"/>
    <col min="9467" max="9467" width="60.5703125" style="2" customWidth="1"/>
    <col min="9468" max="9468" width="15.5703125" style="2" customWidth="1"/>
    <col min="9469" max="9480" width="13.28515625" style="2" customWidth="1"/>
    <col min="9481" max="9720" width="11.42578125" style="2"/>
    <col min="9721" max="9721" width="9.7109375" style="2" customWidth="1"/>
    <col min="9722" max="9722" width="6" style="2" customWidth="1"/>
    <col min="9723" max="9723" width="60.5703125" style="2" customWidth="1"/>
    <col min="9724" max="9724" width="15.5703125" style="2" customWidth="1"/>
    <col min="9725" max="9736" width="13.28515625" style="2" customWidth="1"/>
    <col min="9737" max="9976" width="11.42578125" style="2"/>
    <col min="9977" max="9977" width="9.7109375" style="2" customWidth="1"/>
    <col min="9978" max="9978" width="6" style="2" customWidth="1"/>
    <col min="9979" max="9979" width="60.5703125" style="2" customWidth="1"/>
    <col min="9980" max="9980" width="15.5703125" style="2" customWidth="1"/>
    <col min="9981" max="9992" width="13.28515625" style="2" customWidth="1"/>
    <col min="9993" max="10232" width="11.42578125" style="2"/>
    <col min="10233" max="10233" width="9.7109375" style="2" customWidth="1"/>
    <col min="10234" max="10234" width="6" style="2" customWidth="1"/>
    <col min="10235" max="10235" width="60.5703125" style="2" customWidth="1"/>
    <col min="10236" max="10236" width="15.5703125" style="2" customWidth="1"/>
    <col min="10237" max="10248" width="13.28515625" style="2" customWidth="1"/>
    <col min="10249" max="10488" width="11.42578125" style="2"/>
    <col min="10489" max="10489" width="9.7109375" style="2" customWidth="1"/>
    <col min="10490" max="10490" width="6" style="2" customWidth="1"/>
    <col min="10491" max="10491" width="60.5703125" style="2" customWidth="1"/>
    <col min="10492" max="10492" width="15.5703125" style="2" customWidth="1"/>
    <col min="10493" max="10504" width="13.28515625" style="2" customWidth="1"/>
    <col min="10505" max="10744" width="11.42578125" style="2"/>
    <col min="10745" max="10745" width="9.7109375" style="2" customWidth="1"/>
    <col min="10746" max="10746" width="6" style="2" customWidth="1"/>
    <col min="10747" max="10747" width="60.5703125" style="2" customWidth="1"/>
    <col min="10748" max="10748" width="15.5703125" style="2" customWidth="1"/>
    <col min="10749" max="10760" width="13.28515625" style="2" customWidth="1"/>
    <col min="10761" max="11000" width="11.42578125" style="2"/>
    <col min="11001" max="11001" width="9.7109375" style="2" customWidth="1"/>
    <col min="11002" max="11002" width="6" style="2" customWidth="1"/>
    <col min="11003" max="11003" width="60.5703125" style="2" customWidth="1"/>
    <col min="11004" max="11004" width="15.5703125" style="2" customWidth="1"/>
    <col min="11005" max="11016" width="13.28515625" style="2" customWidth="1"/>
    <col min="11017" max="11256" width="11.42578125" style="2"/>
    <col min="11257" max="11257" width="9.7109375" style="2" customWidth="1"/>
    <col min="11258" max="11258" width="6" style="2" customWidth="1"/>
    <col min="11259" max="11259" width="60.5703125" style="2" customWidth="1"/>
    <col min="11260" max="11260" width="15.5703125" style="2" customWidth="1"/>
    <col min="11261" max="11272" width="13.28515625" style="2" customWidth="1"/>
    <col min="11273" max="11512" width="11.42578125" style="2"/>
    <col min="11513" max="11513" width="9.7109375" style="2" customWidth="1"/>
    <col min="11514" max="11514" width="6" style="2" customWidth="1"/>
    <col min="11515" max="11515" width="60.5703125" style="2" customWidth="1"/>
    <col min="11516" max="11516" width="15.5703125" style="2" customWidth="1"/>
    <col min="11517" max="11528" width="13.28515625" style="2" customWidth="1"/>
    <col min="11529" max="11768" width="11.42578125" style="2"/>
    <col min="11769" max="11769" width="9.7109375" style="2" customWidth="1"/>
    <col min="11770" max="11770" width="6" style="2" customWidth="1"/>
    <col min="11771" max="11771" width="60.5703125" style="2" customWidth="1"/>
    <col min="11772" max="11772" width="15.5703125" style="2" customWidth="1"/>
    <col min="11773" max="11784" width="13.28515625" style="2" customWidth="1"/>
    <col min="11785" max="12024" width="11.42578125" style="2"/>
    <col min="12025" max="12025" width="9.7109375" style="2" customWidth="1"/>
    <col min="12026" max="12026" width="6" style="2" customWidth="1"/>
    <col min="12027" max="12027" width="60.5703125" style="2" customWidth="1"/>
    <col min="12028" max="12028" width="15.5703125" style="2" customWidth="1"/>
    <col min="12029" max="12040" width="13.28515625" style="2" customWidth="1"/>
    <col min="12041" max="12280" width="11.42578125" style="2"/>
    <col min="12281" max="12281" width="9.7109375" style="2" customWidth="1"/>
    <col min="12282" max="12282" width="6" style="2" customWidth="1"/>
    <col min="12283" max="12283" width="60.5703125" style="2" customWidth="1"/>
    <col min="12284" max="12284" width="15.5703125" style="2" customWidth="1"/>
    <col min="12285" max="12296" width="13.28515625" style="2" customWidth="1"/>
    <col min="12297" max="12536" width="11.42578125" style="2"/>
    <col min="12537" max="12537" width="9.7109375" style="2" customWidth="1"/>
    <col min="12538" max="12538" width="6" style="2" customWidth="1"/>
    <col min="12539" max="12539" width="60.5703125" style="2" customWidth="1"/>
    <col min="12540" max="12540" width="15.5703125" style="2" customWidth="1"/>
    <col min="12541" max="12552" width="13.28515625" style="2" customWidth="1"/>
    <col min="12553" max="12792" width="11.42578125" style="2"/>
    <col min="12793" max="12793" width="9.7109375" style="2" customWidth="1"/>
    <col min="12794" max="12794" width="6" style="2" customWidth="1"/>
    <col min="12795" max="12795" width="60.5703125" style="2" customWidth="1"/>
    <col min="12796" max="12796" width="15.5703125" style="2" customWidth="1"/>
    <col min="12797" max="12808" width="13.28515625" style="2" customWidth="1"/>
    <col min="12809" max="13048" width="11.42578125" style="2"/>
    <col min="13049" max="13049" width="9.7109375" style="2" customWidth="1"/>
    <col min="13050" max="13050" width="6" style="2" customWidth="1"/>
    <col min="13051" max="13051" width="60.5703125" style="2" customWidth="1"/>
    <col min="13052" max="13052" width="15.5703125" style="2" customWidth="1"/>
    <col min="13053" max="13064" width="13.28515625" style="2" customWidth="1"/>
    <col min="13065" max="13304" width="11.42578125" style="2"/>
    <col min="13305" max="13305" width="9.7109375" style="2" customWidth="1"/>
    <col min="13306" max="13306" width="6" style="2" customWidth="1"/>
    <col min="13307" max="13307" width="60.5703125" style="2" customWidth="1"/>
    <col min="13308" max="13308" width="15.5703125" style="2" customWidth="1"/>
    <col min="13309" max="13320" width="13.28515625" style="2" customWidth="1"/>
    <col min="13321" max="13560" width="11.42578125" style="2"/>
    <col min="13561" max="13561" width="9.7109375" style="2" customWidth="1"/>
    <col min="13562" max="13562" width="6" style="2" customWidth="1"/>
    <col min="13563" max="13563" width="60.5703125" style="2" customWidth="1"/>
    <col min="13564" max="13564" width="15.5703125" style="2" customWidth="1"/>
    <col min="13565" max="13576" width="13.28515625" style="2" customWidth="1"/>
    <col min="13577" max="13816" width="11.42578125" style="2"/>
    <col min="13817" max="13817" width="9.7109375" style="2" customWidth="1"/>
    <col min="13818" max="13818" width="6" style="2" customWidth="1"/>
    <col min="13819" max="13819" width="60.5703125" style="2" customWidth="1"/>
    <col min="13820" max="13820" width="15.5703125" style="2" customWidth="1"/>
    <col min="13821" max="13832" width="13.28515625" style="2" customWidth="1"/>
    <col min="13833" max="14072" width="11.42578125" style="2"/>
    <col min="14073" max="14073" width="9.7109375" style="2" customWidth="1"/>
    <col min="14074" max="14074" width="6" style="2" customWidth="1"/>
    <col min="14075" max="14075" width="60.5703125" style="2" customWidth="1"/>
    <col min="14076" max="14076" width="15.5703125" style="2" customWidth="1"/>
    <col min="14077" max="14088" width="13.28515625" style="2" customWidth="1"/>
    <col min="14089" max="14328" width="11.42578125" style="2"/>
    <col min="14329" max="14329" width="9.7109375" style="2" customWidth="1"/>
    <col min="14330" max="14330" width="6" style="2" customWidth="1"/>
    <col min="14331" max="14331" width="60.5703125" style="2" customWidth="1"/>
    <col min="14332" max="14332" width="15.5703125" style="2" customWidth="1"/>
    <col min="14333" max="14344" width="13.28515625" style="2" customWidth="1"/>
    <col min="14345" max="14584" width="11.42578125" style="2"/>
    <col min="14585" max="14585" width="9.7109375" style="2" customWidth="1"/>
    <col min="14586" max="14586" width="6" style="2" customWidth="1"/>
    <col min="14587" max="14587" width="60.5703125" style="2" customWidth="1"/>
    <col min="14588" max="14588" width="15.5703125" style="2" customWidth="1"/>
    <col min="14589" max="14600" width="13.28515625" style="2" customWidth="1"/>
    <col min="14601" max="14840" width="11.42578125" style="2"/>
    <col min="14841" max="14841" width="9.7109375" style="2" customWidth="1"/>
    <col min="14842" max="14842" width="6" style="2" customWidth="1"/>
    <col min="14843" max="14843" width="60.5703125" style="2" customWidth="1"/>
    <col min="14844" max="14844" width="15.5703125" style="2" customWidth="1"/>
    <col min="14845" max="14856" width="13.28515625" style="2" customWidth="1"/>
    <col min="14857" max="15096" width="11.42578125" style="2"/>
    <col min="15097" max="15097" width="9.7109375" style="2" customWidth="1"/>
    <col min="15098" max="15098" width="6" style="2" customWidth="1"/>
    <col min="15099" max="15099" width="60.5703125" style="2" customWidth="1"/>
    <col min="15100" max="15100" width="15.5703125" style="2" customWidth="1"/>
    <col min="15101" max="15112" width="13.28515625" style="2" customWidth="1"/>
    <col min="15113" max="15352" width="11.42578125" style="2"/>
    <col min="15353" max="15353" width="9.7109375" style="2" customWidth="1"/>
    <col min="15354" max="15354" width="6" style="2" customWidth="1"/>
    <col min="15355" max="15355" width="60.5703125" style="2" customWidth="1"/>
    <col min="15356" max="15356" width="15.5703125" style="2" customWidth="1"/>
    <col min="15357" max="15368" width="13.28515625" style="2" customWidth="1"/>
    <col min="15369" max="15608" width="11.42578125" style="2"/>
    <col min="15609" max="15609" width="9.7109375" style="2" customWidth="1"/>
    <col min="15610" max="15610" width="6" style="2" customWidth="1"/>
    <col min="15611" max="15611" width="60.5703125" style="2" customWidth="1"/>
    <col min="15612" max="15612" width="15.5703125" style="2" customWidth="1"/>
    <col min="15613" max="15624" width="13.28515625" style="2" customWidth="1"/>
    <col min="15625" max="15864" width="11.42578125" style="2"/>
    <col min="15865" max="15865" width="9.7109375" style="2" customWidth="1"/>
    <col min="15866" max="15866" width="6" style="2" customWidth="1"/>
    <col min="15867" max="15867" width="60.5703125" style="2" customWidth="1"/>
    <col min="15868" max="15868" width="15.5703125" style="2" customWidth="1"/>
    <col min="15869" max="15880" width="13.28515625" style="2" customWidth="1"/>
    <col min="15881" max="16120" width="11.42578125" style="2"/>
    <col min="16121" max="16121" width="9.7109375" style="2" customWidth="1"/>
    <col min="16122" max="16122" width="6" style="2" customWidth="1"/>
    <col min="16123" max="16123" width="60.5703125" style="2" customWidth="1"/>
    <col min="16124" max="16124" width="15.5703125" style="2" customWidth="1"/>
    <col min="16125" max="16136" width="13.28515625" style="2" customWidth="1"/>
    <col min="16137" max="16384" width="11.42578125" style="2"/>
  </cols>
  <sheetData>
    <row r="1" spans="1:15" ht="27" customHeight="1" x14ac:dyDescent="0.2">
      <c r="C1" s="85"/>
      <c r="D1" s="86"/>
      <c r="E1" s="457"/>
      <c r="F1" s="457"/>
      <c r="G1" s="457"/>
      <c r="H1" s="72"/>
      <c r="I1" s="6" t="s">
        <v>206</v>
      </c>
      <c r="N1" s="7"/>
      <c r="O1" s="7"/>
    </row>
    <row r="2" spans="1:15" ht="27" customHeight="1" x14ac:dyDescent="0.2">
      <c r="A2" s="8"/>
      <c r="B2" s="8"/>
      <c r="C2" s="57"/>
      <c r="D2" s="86"/>
      <c r="E2" s="374"/>
      <c r="F2" s="374"/>
      <c r="G2" s="374"/>
      <c r="H2" s="8"/>
      <c r="I2" s="6" t="s">
        <v>20</v>
      </c>
      <c r="N2" s="7"/>
      <c r="O2" s="7"/>
    </row>
    <row r="3" spans="1:15" ht="3" customHeight="1" x14ac:dyDescent="0.2">
      <c r="A3" s="2"/>
      <c r="B3" s="2"/>
      <c r="C3" s="85"/>
      <c r="D3" s="86"/>
      <c r="E3" s="457"/>
      <c r="F3" s="457"/>
      <c r="G3" s="457"/>
      <c r="H3" s="72"/>
      <c r="I3" s="10"/>
      <c r="N3" s="7"/>
      <c r="O3" s="7"/>
    </row>
    <row r="4" spans="1:15" ht="15.75" customHeight="1" x14ac:dyDescent="0.2">
      <c r="A4" s="11"/>
      <c r="B4" s="11"/>
      <c r="C4" s="87"/>
      <c r="D4" s="88"/>
      <c r="E4" s="374"/>
      <c r="F4" s="374"/>
      <c r="G4" s="374"/>
      <c r="H4" s="89"/>
      <c r="I4" s="311" t="s">
        <v>200</v>
      </c>
      <c r="N4" s="7"/>
      <c r="O4" s="7"/>
    </row>
    <row r="5" spans="1:15" ht="12.75" customHeight="1" x14ac:dyDescent="0.2">
      <c r="A5" s="11"/>
      <c r="B5" s="11"/>
      <c r="C5" s="87"/>
      <c r="D5" s="88"/>
      <c r="E5" s="374"/>
      <c r="F5" s="374"/>
      <c r="G5" s="374"/>
      <c r="H5" s="89"/>
      <c r="I5" s="268"/>
      <c r="N5" s="7"/>
      <c r="O5" s="7"/>
    </row>
    <row r="6" spans="1:15" ht="20.25" customHeight="1" x14ac:dyDescent="0.2">
      <c r="A6" s="11"/>
      <c r="B6" s="11"/>
      <c r="C6" s="680"/>
      <c r="D6" s="680"/>
      <c r="E6" s="680"/>
      <c r="F6" s="680"/>
      <c r="G6" s="680"/>
      <c r="H6" s="680"/>
      <c r="I6" s="311"/>
      <c r="N6" s="7"/>
      <c r="O6" s="7"/>
    </row>
    <row r="7" spans="1:15" ht="12.75" customHeight="1" x14ac:dyDescent="0.2">
      <c r="A7" s="11"/>
      <c r="B7" s="11"/>
      <c r="C7" s="680"/>
      <c r="D7" s="680"/>
      <c r="E7" s="680"/>
      <c r="F7" s="680"/>
      <c r="G7" s="680"/>
      <c r="H7" s="680"/>
      <c r="I7" s="268"/>
      <c r="N7" s="7"/>
      <c r="O7" s="7"/>
    </row>
    <row r="8" spans="1:15" ht="17.25" customHeight="1" x14ac:dyDescent="0.2">
      <c r="A8" s="11"/>
      <c r="B8" s="11"/>
      <c r="C8" s="680"/>
      <c r="D8" s="680"/>
      <c r="E8" s="680"/>
      <c r="F8" s="680"/>
      <c r="G8" s="680"/>
      <c r="H8" s="680"/>
      <c r="I8" s="398" t="s">
        <v>202</v>
      </c>
      <c r="N8" s="7"/>
      <c r="O8" s="7"/>
    </row>
    <row r="9" spans="1:15" s="14" customFormat="1" ht="12.75" customHeight="1" x14ac:dyDescent="0.2">
      <c r="A9" s="516" t="s">
        <v>480</v>
      </c>
      <c r="B9" s="344"/>
      <c r="C9" s="373"/>
      <c r="D9" s="516" t="s">
        <v>479</v>
      </c>
      <c r="E9" s="374"/>
      <c r="F9" s="374"/>
      <c r="G9" s="374"/>
      <c r="H9" s="89"/>
      <c r="I9" s="268"/>
      <c r="N9" s="7"/>
      <c r="O9" s="7"/>
    </row>
    <row r="10" spans="1:15" ht="12.75" customHeight="1" x14ac:dyDescent="0.2">
      <c r="A10" s="15"/>
      <c r="B10" s="15"/>
      <c r="C10" s="90"/>
      <c r="D10" s="91"/>
      <c r="E10" s="376"/>
      <c r="F10" s="376"/>
      <c r="G10" s="376"/>
      <c r="H10" s="92"/>
      <c r="I10" s="5"/>
      <c r="J10" s="7"/>
      <c r="K10" s="7"/>
      <c r="L10" s="7"/>
      <c r="M10" s="7"/>
      <c r="N10" s="7"/>
      <c r="O10" s="7"/>
    </row>
    <row r="11" spans="1:15" ht="12.75" customHeight="1" x14ac:dyDescent="0.2">
      <c r="A11" s="660" t="s">
        <v>25</v>
      </c>
      <c r="B11" s="660"/>
      <c r="C11" s="660" t="s">
        <v>2</v>
      </c>
      <c r="D11" s="662" t="s">
        <v>3</v>
      </c>
      <c r="E11" s="664"/>
      <c r="F11" s="664"/>
      <c r="G11" s="664"/>
      <c r="H11" s="664"/>
      <c r="I11" s="665" t="s">
        <v>26</v>
      </c>
    </row>
    <row r="12" spans="1:15" s="17" customFormat="1" ht="13.5" thickBot="1" x14ac:dyDescent="0.25">
      <c r="A12" s="661"/>
      <c r="B12" s="661"/>
      <c r="C12" s="661"/>
      <c r="D12" s="663"/>
      <c r="E12" s="379" t="s">
        <v>123</v>
      </c>
      <c r="F12" s="379" t="s">
        <v>124</v>
      </c>
      <c r="G12" s="379" t="s">
        <v>125</v>
      </c>
      <c r="H12" s="129" t="s">
        <v>126</v>
      </c>
      <c r="I12" s="666"/>
    </row>
    <row r="13" spans="1:15" s="20" customFormat="1" ht="25.5" x14ac:dyDescent="0.35">
      <c r="A13" s="422">
        <v>1111</v>
      </c>
      <c r="B13" s="18"/>
      <c r="C13" s="424" t="s">
        <v>380</v>
      </c>
      <c r="D13" s="60">
        <f t="shared" ref="D13:D70" si="0">SUM(E13:H13)</f>
        <v>0</v>
      </c>
      <c r="E13" s="458"/>
      <c r="F13" s="459"/>
      <c r="G13" s="473"/>
      <c r="H13" s="77"/>
      <c r="I13" s="46"/>
      <c r="J13" s="654"/>
      <c r="L13" s="498"/>
    </row>
    <row r="14" spans="1:15" s="348" customFormat="1" ht="14.25" x14ac:dyDescent="0.2">
      <c r="A14" s="422">
        <v>1131</v>
      </c>
      <c r="B14" s="18"/>
      <c r="C14" s="424" t="s">
        <v>27</v>
      </c>
      <c r="D14" s="60">
        <f t="shared" si="0"/>
        <v>0</v>
      </c>
      <c r="E14" s="458"/>
      <c r="F14" s="459"/>
      <c r="G14" s="473"/>
      <c r="H14" s="77"/>
      <c r="I14" s="358"/>
      <c r="J14" s="654"/>
    </row>
    <row r="15" spans="1:15" s="348" customFormat="1" ht="28.5" x14ac:dyDescent="0.2">
      <c r="A15" s="422">
        <v>1141</v>
      </c>
      <c r="B15" s="18"/>
      <c r="C15" s="424" t="s">
        <v>381</v>
      </c>
      <c r="D15" s="60">
        <f t="shared" si="0"/>
        <v>0</v>
      </c>
      <c r="E15" s="458"/>
      <c r="F15" s="459"/>
      <c r="G15" s="473"/>
      <c r="H15" s="77"/>
      <c r="I15" s="358"/>
      <c r="J15" s="654"/>
    </row>
    <row r="16" spans="1:15" s="348" customFormat="1" ht="14.25" x14ac:dyDescent="0.2">
      <c r="A16" s="422">
        <v>1211</v>
      </c>
      <c r="B16" s="18"/>
      <c r="C16" s="424" t="s">
        <v>28</v>
      </c>
      <c r="D16" s="60">
        <f t="shared" si="0"/>
        <v>0</v>
      </c>
      <c r="E16" s="458"/>
      <c r="F16" s="459"/>
      <c r="G16" s="473"/>
      <c r="H16" s="77"/>
      <c r="I16" s="358"/>
      <c r="J16" s="654"/>
    </row>
    <row r="17" spans="1:10" s="348" customFormat="1" ht="14.25" x14ac:dyDescent="0.2">
      <c r="A17" s="422">
        <v>1221</v>
      </c>
      <c r="B17" s="18"/>
      <c r="C17" s="424" t="s">
        <v>382</v>
      </c>
      <c r="D17" s="60">
        <f t="shared" si="0"/>
        <v>0</v>
      </c>
      <c r="E17" s="458"/>
      <c r="F17" s="459"/>
      <c r="G17" s="473"/>
      <c r="H17" s="77"/>
      <c r="I17" s="358"/>
      <c r="J17" s="654"/>
    </row>
    <row r="18" spans="1:10" s="348" customFormat="1" ht="28.5" x14ac:dyDescent="0.2">
      <c r="A18" s="422">
        <v>1231</v>
      </c>
      <c r="B18" s="18"/>
      <c r="C18" s="424" t="s">
        <v>383</v>
      </c>
      <c r="D18" s="60">
        <f t="shared" si="0"/>
        <v>0</v>
      </c>
      <c r="E18" s="458"/>
      <c r="F18" s="459"/>
      <c r="G18" s="473"/>
      <c r="H18" s="77"/>
      <c r="I18" s="358"/>
      <c r="J18" s="654"/>
    </row>
    <row r="19" spans="1:10" s="348" customFormat="1" ht="14.25" x14ac:dyDescent="0.2">
      <c r="A19" s="422">
        <v>1232</v>
      </c>
      <c r="B19" s="18"/>
      <c r="C19" s="424" t="s">
        <v>384</v>
      </c>
      <c r="D19" s="60">
        <f t="shared" si="0"/>
        <v>0</v>
      </c>
      <c r="E19" s="458"/>
      <c r="F19" s="459"/>
      <c r="G19" s="473"/>
      <c r="H19" s="77"/>
      <c r="I19" s="358"/>
      <c r="J19" s="654"/>
    </row>
    <row r="20" spans="1:10" s="348" customFormat="1" ht="57" x14ac:dyDescent="0.2">
      <c r="A20" s="422">
        <v>1241</v>
      </c>
      <c r="B20" s="18"/>
      <c r="C20" s="424" t="s">
        <v>385</v>
      </c>
      <c r="D20" s="60">
        <f t="shared" si="0"/>
        <v>0</v>
      </c>
      <c r="E20" s="458"/>
      <c r="F20" s="459"/>
      <c r="G20" s="473"/>
      <c r="H20" s="77"/>
      <c r="I20" s="358"/>
      <c r="J20" s="654"/>
    </row>
    <row r="21" spans="1:10" s="348" customFormat="1" ht="28.5" x14ac:dyDescent="0.2">
      <c r="A21" s="422">
        <v>1311</v>
      </c>
      <c r="B21" s="18"/>
      <c r="C21" s="424" t="s">
        <v>386</v>
      </c>
      <c r="D21" s="60">
        <f t="shared" si="0"/>
        <v>0</v>
      </c>
      <c r="E21" s="458"/>
      <c r="F21" s="459"/>
      <c r="G21" s="473"/>
      <c r="H21" s="77"/>
      <c r="I21" s="358"/>
      <c r="J21" s="654"/>
    </row>
    <row r="22" spans="1:10" s="348" customFormat="1" ht="14.25" x14ac:dyDescent="0.2">
      <c r="A22" s="422">
        <v>1321</v>
      </c>
      <c r="B22" s="18"/>
      <c r="C22" s="424" t="s">
        <v>30</v>
      </c>
      <c r="D22" s="60">
        <f t="shared" si="0"/>
        <v>0</v>
      </c>
      <c r="E22" s="458"/>
      <c r="F22" s="459"/>
      <c r="G22" s="473"/>
      <c r="H22" s="77"/>
      <c r="I22" s="358"/>
      <c r="J22" s="654"/>
    </row>
    <row r="23" spans="1:10" s="348" customFormat="1" ht="14.25" x14ac:dyDescent="0.2">
      <c r="A23" s="422">
        <v>1322</v>
      </c>
      <c r="B23" s="18"/>
      <c r="C23" s="424" t="s">
        <v>31</v>
      </c>
      <c r="D23" s="60">
        <f t="shared" si="0"/>
        <v>0</v>
      </c>
      <c r="E23" s="458"/>
      <c r="F23" s="459"/>
      <c r="G23" s="473"/>
      <c r="H23" s="77"/>
      <c r="I23" s="358"/>
      <c r="J23" s="654"/>
    </row>
    <row r="24" spans="1:10" s="348" customFormat="1" ht="28.5" x14ac:dyDescent="0.2">
      <c r="A24" s="422">
        <v>1331</v>
      </c>
      <c r="B24" s="18"/>
      <c r="C24" s="424" t="s">
        <v>387</v>
      </c>
      <c r="D24" s="60">
        <f t="shared" si="0"/>
        <v>0</v>
      </c>
      <c r="E24" s="458"/>
      <c r="F24" s="459"/>
      <c r="G24" s="473"/>
      <c r="H24" s="77"/>
      <c r="I24" s="358"/>
      <c r="J24" s="654"/>
    </row>
    <row r="25" spans="1:10" s="348" customFormat="1" ht="42.75" x14ac:dyDescent="0.2">
      <c r="A25" s="422">
        <v>1332</v>
      </c>
      <c r="B25" s="18"/>
      <c r="C25" s="424" t="s">
        <v>388</v>
      </c>
      <c r="D25" s="60">
        <f t="shared" si="0"/>
        <v>0</v>
      </c>
      <c r="E25" s="458"/>
      <c r="F25" s="459"/>
      <c r="G25" s="473"/>
      <c r="H25" s="77"/>
      <c r="I25" s="358"/>
      <c r="J25" s="654"/>
    </row>
    <row r="26" spans="1:10" s="348" customFormat="1" ht="57" x14ac:dyDescent="0.2">
      <c r="A26" s="422">
        <v>1341</v>
      </c>
      <c r="B26" s="18"/>
      <c r="C26" s="424" t="s">
        <v>389</v>
      </c>
      <c r="D26" s="60">
        <f t="shared" si="0"/>
        <v>0</v>
      </c>
      <c r="E26" s="458"/>
      <c r="F26" s="459"/>
      <c r="G26" s="473"/>
      <c r="H26" s="77"/>
      <c r="I26" s="358"/>
      <c r="J26" s="654"/>
    </row>
    <row r="27" spans="1:10" s="348" customFormat="1" ht="42.75" x14ac:dyDescent="0.2">
      <c r="A27" s="422">
        <v>1342</v>
      </c>
      <c r="B27" s="18"/>
      <c r="C27" s="424" t="s">
        <v>390</v>
      </c>
      <c r="D27" s="60">
        <f t="shared" si="0"/>
        <v>0</v>
      </c>
      <c r="E27" s="458"/>
      <c r="F27" s="459"/>
      <c r="G27" s="473"/>
      <c r="H27" s="77"/>
      <c r="I27" s="358"/>
      <c r="J27" s="654"/>
    </row>
    <row r="28" spans="1:10" s="348" customFormat="1" ht="28.5" x14ac:dyDescent="0.2">
      <c r="A28" s="422">
        <v>1343</v>
      </c>
      <c r="B28" s="18"/>
      <c r="C28" s="424" t="s">
        <v>32</v>
      </c>
      <c r="D28" s="60">
        <f t="shared" si="0"/>
        <v>0</v>
      </c>
      <c r="E28" s="458"/>
      <c r="F28" s="459"/>
      <c r="G28" s="473"/>
      <c r="H28" s="77"/>
      <c r="I28" s="358"/>
      <c r="J28" s="654"/>
    </row>
    <row r="29" spans="1:10" s="348" customFormat="1" ht="28.5" x14ac:dyDescent="0.2">
      <c r="A29" s="422">
        <v>1344</v>
      </c>
      <c r="B29" s="18"/>
      <c r="C29" s="424" t="s">
        <v>391</v>
      </c>
      <c r="D29" s="60">
        <f t="shared" si="0"/>
        <v>0</v>
      </c>
      <c r="E29" s="458"/>
      <c r="F29" s="459"/>
      <c r="G29" s="473"/>
      <c r="H29" s="77"/>
      <c r="I29" s="358"/>
      <c r="J29" s="654"/>
    </row>
    <row r="30" spans="1:10" s="348" customFormat="1" ht="14.25" x14ac:dyDescent="0.2">
      <c r="A30" s="422">
        <v>1345</v>
      </c>
      <c r="B30" s="18"/>
      <c r="C30" s="424" t="s">
        <v>392</v>
      </c>
      <c r="D30" s="60">
        <f t="shared" si="0"/>
        <v>0</v>
      </c>
      <c r="E30" s="458"/>
      <c r="F30" s="459"/>
      <c r="G30" s="473"/>
      <c r="H30" s="77"/>
      <c r="I30" s="358"/>
      <c r="J30" s="654"/>
    </row>
    <row r="31" spans="1:10" s="348" customFormat="1" ht="28.5" x14ac:dyDescent="0.2">
      <c r="A31" s="422">
        <v>1346</v>
      </c>
      <c r="B31" s="18"/>
      <c r="C31" s="424" t="s">
        <v>393</v>
      </c>
      <c r="D31" s="60">
        <f t="shared" si="0"/>
        <v>0</v>
      </c>
      <c r="E31" s="458"/>
      <c r="F31" s="459"/>
      <c r="G31" s="473"/>
      <c r="H31" s="77"/>
      <c r="I31" s="358"/>
      <c r="J31" s="654"/>
    </row>
    <row r="32" spans="1:10" s="348" customFormat="1" ht="14.25" x14ac:dyDescent="0.2">
      <c r="A32" s="422">
        <v>1347</v>
      </c>
      <c r="B32" s="18"/>
      <c r="C32" s="424" t="s">
        <v>394</v>
      </c>
      <c r="D32" s="60">
        <f t="shared" si="0"/>
        <v>0</v>
      </c>
      <c r="E32" s="458"/>
      <c r="F32" s="459"/>
      <c r="G32" s="473"/>
      <c r="H32" s="77"/>
      <c r="I32" s="358"/>
      <c r="J32" s="654"/>
    </row>
    <row r="33" spans="1:10" s="348" customFormat="1" ht="14.25" x14ac:dyDescent="0.2">
      <c r="A33" s="422">
        <v>1348</v>
      </c>
      <c r="B33" s="18"/>
      <c r="C33" s="424" t="s">
        <v>395</v>
      </c>
      <c r="D33" s="60">
        <f t="shared" si="0"/>
        <v>0</v>
      </c>
      <c r="E33" s="458"/>
      <c r="F33" s="459"/>
      <c r="G33" s="473"/>
      <c r="H33" s="77"/>
      <c r="I33" s="358"/>
      <c r="J33" s="654"/>
    </row>
    <row r="34" spans="1:10" s="348" customFormat="1" ht="14.25" x14ac:dyDescent="0.2">
      <c r="A34" s="422">
        <v>1371</v>
      </c>
      <c r="B34" s="18"/>
      <c r="C34" s="424" t="s">
        <v>396</v>
      </c>
      <c r="D34" s="60">
        <f t="shared" si="0"/>
        <v>0</v>
      </c>
      <c r="E34" s="458"/>
      <c r="F34" s="459"/>
      <c r="G34" s="473"/>
      <c r="H34" s="77"/>
      <c r="I34" s="358"/>
      <c r="J34" s="654"/>
    </row>
    <row r="35" spans="1:10" s="348" customFormat="1" ht="28.5" x14ac:dyDescent="0.2">
      <c r="A35" s="422">
        <v>1411</v>
      </c>
      <c r="B35" s="18"/>
      <c r="C35" s="424" t="s">
        <v>33</v>
      </c>
      <c r="D35" s="60">
        <f t="shared" si="0"/>
        <v>0</v>
      </c>
      <c r="E35" s="458"/>
      <c r="F35" s="459"/>
      <c r="G35" s="473"/>
      <c r="H35" s="77"/>
      <c r="I35" s="358"/>
      <c r="J35" s="654"/>
    </row>
    <row r="36" spans="1:10" s="348" customFormat="1" ht="14.25" x14ac:dyDescent="0.2">
      <c r="A36" s="422">
        <v>1412</v>
      </c>
      <c r="B36" s="18"/>
      <c r="C36" s="424" t="s">
        <v>397</v>
      </c>
      <c r="D36" s="60">
        <f t="shared" si="0"/>
        <v>0</v>
      </c>
      <c r="E36" s="458"/>
      <c r="F36" s="459"/>
      <c r="G36" s="473"/>
      <c r="H36" s="77"/>
      <c r="I36" s="358"/>
      <c r="J36" s="654"/>
    </row>
    <row r="37" spans="1:10" s="348" customFormat="1" ht="14.25" x14ac:dyDescent="0.2">
      <c r="A37" s="422">
        <v>1413</v>
      </c>
      <c r="B37" s="18"/>
      <c r="C37" s="424" t="s">
        <v>398</v>
      </c>
      <c r="D37" s="60">
        <f t="shared" si="0"/>
        <v>0</v>
      </c>
      <c r="E37" s="458"/>
      <c r="F37" s="459"/>
      <c r="G37" s="473"/>
      <c r="H37" s="77"/>
      <c r="I37" s="358"/>
      <c r="J37" s="654"/>
    </row>
    <row r="38" spans="1:10" s="348" customFormat="1" ht="14.25" x14ac:dyDescent="0.2">
      <c r="A38" s="422">
        <v>1421</v>
      </c>
      <c r="B38" s="18"/>
      <c r="C38" s="424" t="s">
        <v>34</v>
      </c>
      <c r="D38" s="60">
        <f t="shared" si="0"/>
        <v>0</v>
      </c>
      <c r="E38" s="458"/>
      <c r="F38" s="459"/>
      <c r="G38" s="473"/>
      <c r="H38" s="77"/>
      <c r="I38" s="358"/>
      <c r="J38" s="654"/>
    </row>
    <row r="39" spans="1:10" s="348" customFormat="1" ht="14.25" x14ac:dyDescent="0.2">
      <c r="A39" s="422">
        <v>1431</v>
      </c>
      <c r="B39" s="18"/>
      <c r="C39" s="424" t="s">
        <v>35</v>
      </c>
      <c r="D39" s="60">
        <f t="shared" si="0"/>
        <v>0</v>
      </c>
      <c r="E39" s="458"/>
      <c r="F39" s="459"/>
      <c r="G39" s="473"/>
      <c r="H39" s="77"/>
      <c r="I39" s="358"/>
      <c r="J39" s="654"/>
    </row>
    <row r="40" spans="1:10" s="348" customFormat="1" ht="28.5" x14ac:dyDescent="0.2">
      <c r="A40" s="422">
        <v>1432</v>
      </c>
      <c r="B40" s="18"/>
      <c r="C40" s="424" t="s">
        <v>399</v>
      </c>
      <c r="D40" s="60">
        <f t="shared" si="0"/>
        <v>0</v>
      </c>
      <c r="E40" s="458"/>
      <c r="F40" s="459"/>
      <c r="G40" s="473"/>
      <c r="H40" s="77"/>
      <c r="I40" s="358"/>
      <c r="J40" s="654"/>
    </row>
    <row r="41" spans="1:10" s="348" customFormat="1" ht="28.5" x14ac:dyDescent="0.2">
      <c r="A41" s="422">
        <v>1441</v>
      </c>
      <c r="B41" s="18"/>
      <c r="C41" s="424" t="s">
        <v>400</v>
      </c>
      <c r="D41" s="60">
        <f t="shared" si="0"/>
        <v>0</v>
      </c>
      <c r="E41" s="458"/>
      <c r="F41" s="459"/>
      <c r="G41" s="473"/>
      <c r="H41" s="77"/>
      <c r="I41" s="358"/>
      <c r="J41" s="654"/>
    </row>
    <row r="42" spans="1:10" s="348" customFormat="1" ht="28.5" x14ac:dyDescent="0.2">
      <c r="A42" s="422">
        <v>1442</v>
      </c>
      <c r="B42" s="18"/>
      <c r="C42" s="424" t="s">
        <v>401</v>
      </c>
      <c r="D42" s="60">
        <f t="shared" si="0"/>
        <v>0</v>
      </c>
      <c r="E42" s="458"/>
      <c r="F42" s="459"/>
      <c r="G42" s="473"/>
      <c r="H42" s="77"/>
      <c r="I42" s="358"/>
      <c r="J42" s="654"/>
    </row>
    <row r="43" spans="1:10" s="348" customFormat="1" ht="14.25" x14ac:dyDescent="0.2">
      <c r="A43" s="422">
        <v>1521</v>
      </c>
      <c r="B43" s="18"/>
      <c r="C43" s="424" t="s">
        <v>402</v>
      </c>
      <c r="D43" s="60">
        <f t="shared" si="0"/>
        <v>0</v>
      </c>
      <c r="E43" s="458"/>
      <c r="F43" s="459"/>
      <c r="G43" s="473"/>
      <c r="H43" s="77"/>
      <c r="I43" s="358"/>
      <c r="J43" s="654"/>
    </row>
    <row r="44" spans="1:10" s="348" customFormat="1" ht="28.5" x14ac:dyDescent="0.2">
      <c r="A44" s="422">
        <v>1522</v>
      </c>
      <c r="B44" s="18"/>
      <c r="C44" s="424" t="s">
        <v>403</v>
      </c>
      <c r="D44" s="60">
        <f t="shared" si="0"/>
        <v>0</v>
      </c>
      <c r="E44" s="458"/>
      <c r="F44" s="459"/>
      <c r="G44" s="473"/>
      <c r="H44" s="77"/>
      <c r="I44" s="358"/>
      <c r="J44" s="654"/>
    </row>
    <row r="45" spans="1:10" s="348" customFormat="1" ht="14.25" x14ac:dyDescent="0.2">
      <c r="A45" s="422">
        <v>1523</v>
      </c>
      <c r="B45" s="18"/>
      <c r="C45" s="424" t="s">
        <v>404</v>
      </c>
      <c r="D45" s="60">
        <f t="shared" si="0"/>
        <v>0</v>
      </c>
      <c r="E45" s="458"/>
      <c r="F45" s="459"/>
      <c r="G45" s="473"/>
      <c r="H45" s="77"/>
      <c r="I45" s="358"/>
      <c r="J45" s="654"/>
    </row>
    <row r="46" spans="1:10" s="348" customFormat="1" ht="14.25" x14ac:dyDescent="0.2">
      <c r="A46" s="422">
        <v>1524</v>
      </c>
      <c r="B46" s="18"/>
      <c r="C46" s="424" t="s">
        <v>405</v>
      </c>
      <c r="D46" s="60">
        <f t="shared" si="0"/>
        <v>0</v>
      </c>
      <c r="E46" s="458"/>
      <c r="F46" s="459"/>
      <c r="G46" s="473"/>
      <c r="H46" s="77"/>
      <c r="I46" s="358"/>
      <c r="J46" s="654"/>
    </row>
    <row r="47" spans="1:10" s="348" customFormat="1" ht="14.25" x14ac:dyDescent="0.2">
      <c r="A47" s="422">
        <v>1531</v>
      </c>
      <c r="B47" s="18"/>
      <c r="C47" s="424" t="s">
        <v>406</v>
      </c>
      <c r="D47" s="60">
        <f t="shared" si="0"/>
        <v>0</v>
      </c>
      <c r="E47" s="458"/>
      <c r="F47" s="459"/>
      <c r="G47" s="473"/>
      <c r="H47" s="77"/>
      <c r="I47" s="358"/>
      <c r="J47" s="654"/>
    </row>
    <row r="48" spans="1:10" s="348" customFormat="1" ht="28.5" x14ac:dyDescent="0.2">
      <c r="A48" s="422">
        <v>1541</v>
      </c>
      <c r="B48" s="18"/>
      <c r="C48" s="424" t="s">
        <v>407</v>
      </c>
      <c r="D48" s="60">
        <f t="shared" si="0"/>
        <v>0</v>
      </c>
      <c r="E48" s="458"/>
      <c r="F48" s="459"/>
      <c r="G48" s="473"/>
      <c r="H48" s="77"/>
      <c r="I48" s="358"/>
      <c r="J48" s="654"/>
    </row>
    <row r="49" spans="1:10" s="348" customFormat="1" ht="14.25" x14ac:dyDescent="0.2">
      <c r="A49" s="422">
        <v>1542</v>
      </c>
      <c r="B49" s="18"/>
      <c r="C49" s="424" t="s">
        <v>408</v>
      </c>
      <c r="D49" s="60">
        <f t="shared" si="0"/>
        <v>0</v>
      </c>
      <c r="E49" s="458"/>
      <c r="F49" s="459"/>
      <c r="G49" s="473"/>
      <c r="H49" s="77"/>
      <c r="I49" s="358"/>
      <c r="J49" s="654"/>
    </row>
    <row r="50" spans="1:10" s="348" customFormat="1" ht="14.25" x14ac:dyDescent="0.2">
      <c r="A50" s="422">
        <v>1543</v>
      </c>
      <c r="B50" s="18"/>
      <c r="C50" s="424" t="s">
        <v>409</v>
      </c>
      <c r="D50" s="60">
        <f t="shared" si="0"/>
        <v>0</v>
      </c>
      <c r="E50" s="458"/>
      <c r="F50" s="459"/>
      <c r="G50" s="473"/>
      <c r="H50" s="77"/>
      <c r="I50" s="358"/>
      <c r="J50" s="654"/>
    </row>
    <row r="51" spans="1:10" s="348" customFormat="1" ht="14.25" x14ac:dyDescent="0.2">
      <c r="A51" s="422">
        <v>1544</v>
      </c>
      <c r="B51" s="18"/>
      <c r="C51" s="424" t="s">
        <v>410</v>
      </c>
      <c r="D51" s="60">
        <f t="shared" si="0"/>
        <v>0</v>
      </c>
      <c r="E51" s="458"/>
      <c r="F51" s="459"/>
      <c r="G51" s="473"/>
      <c r="H51" s="77"/>
      <c r="I51" s="358"/>
      <c r="J51" s="654"/>
    </row>
    <row r="52" spans="1:10" s="348" customFormat="1" ht="28.5" x14ac:dyDescent="0.2">
      <c r="A52" s="422">
        <v>1545</v>
      </c>
      <c r="B52" s="18"/>
      <c r="C52" s="424" t="s">
        <v>411</v>
      </c>
      <c r="D52" s="60">
        <f t="shared" si="0"/>
        <v>0</v>
      </c>
      <c r="E52" s="458"/>
      <c r="F52" s="459"/>
      <c r="G52" s="473"/>
      <c r="H52" s="77"/>
      <c r="I52" s="358"/>
      <c r="J52" s="654"/>
    </row>
    <row r="53" spans="1:10" s="348" customFormat="1" ht="14.25" x14ac:dyDescent="0.2">
      <c r="A53" s="422">
        <v>1546</v>
      </c>
      <c r="B53" s="18"/>
      <c r="C53" s="424" t="s">
        <v>412</v>
      </c>
      <c r="D53" s="60">
        <f t="shared" si="0"/>
        <v>0</v>
      </c>
      <c r="E53" s="458"/>
      <c r="F53" s="459"/>
      <c r="G53" s="473"/>
      <c r="H53" s="77"/>
      <c r="I53" s="358"/>
      <c r="J53" s="654"/>
    </row>
    <row r="54" spans="1:10" s="348" customFormat="1" ht="14.25" x14ac:dyDescent="0.2">
      <c r="A54" s="422">
        <v>1547</v>
      </c>
      <c r="B54" s="18"/>
      <c r="C54" s="424" t="s">
        <v>413</v>
      </c>
      <c r="D54" s="60">
        <f t="shared" si="0"/>
        <v>0</v>
      </c>
      <c r="E54" s="458"/>
      <c r="F54" s="459"/>
      <c r="G54" s="473"/>
      <c r="H54" s="77"/>
      <c r="I54" s="358"/>
      <c r="J54" s="654"/>
    </row>
    <row r="55" spans="1:10" s="348" customFormat="1" ht="28.5" x14ac:dyDescent="0.2">
      <c r="A55" s="422">
        <v>1548</v>
      </c>
      <c r="B55" s="18"/>
      <c r="C55" s="424" t="s">
        <v>414</v>
      </c>
      <c r="D55" s="60">
        <f t="shared" si="0"/>
        <v>0</v>
      </c>
      <c r="E55" s="458"/>
      <c r="F55" s="459"/>
      <c r="G55" s="473"/>
      <c r="H55" s="77"/>
      <c r="I55" s="358"/>
      <c r="J55" s="654"/>
    </row>
    <row r="56" spans="1:10" s="348" customFormat="1" ht="28.5" x14ac:dyDescent="0.2">
      <c r="A56" s="422">
        <v>1551</v>
      </c>
      <c r="B56" s="18"/>
      <c r="C56" s="424" t="s">
        <v>415</v>
      </c>
      <c r="D56" s="60">
        <f t="shared" si="0"/>
        <v>0</v>
      </c>
      <c r="E56" s="458"/>
      <c r="F56" s="459"/>
      <c r="G56" s="473"/>
      <c r="H56" s="77"/>
      <c r="I56" s="358"/>
      <c r="J56" s="654"/>
    </row>
    <row r="57" spans="1:10" s="348" customFormat="1" ht="14.25" x14ac:dyDescent="0.2">
      <c r="A57" s="422">
        <v>1591</v>
      </c>
      <c r="B57" s="18"/>
      <c r="C57" s="424" t="s">
        <v>416</v>
      </c>
      <c r="D57" s="60">
        <f t="shared" si="0"/>
        <v>0</v>
      </c>
      <c r="E57" s="458"/>
      <c r="F57" s="459"/>
      <c r="G57" s="473"/>
      <c r="H57" s="77"/>
      <c r="I57" s="358"/>
      <c r="J57" s="654"/>
    </row>
    <row r="58" spans="1:10" s="348" customFormat="1" ht="14.25" x14ac:dyDescent="0.2">
      <c r="A58" s="422">
        <v>1592</v>
      </c>
      <c r="B58" s="18"/>
      <c r="C58" s="424" t="s">
        <v>417</v>
      </c>
      <c r="D58" s="60">
        <f t="shared" si="0"/>
        <v>0</v>
      </c>
      <c r="E58" s="458"/>
      <c r="F58" s="459"/>
      <c r="G58" s="473"/>
      <c r="H58" s="77"/>
      <c r="I58" s="358"/>
      <c r="J58" s="654"/>
    </row>
    <row r="59" spans="1:10" s="348" customFormat="1" ht="28.5" x14ac:dyDescent="0.2">
      <c r="A59" s="422">
        <v>1593</v>
      </c>
      <c r="B59" s="18"/>
      <c r="C59" s="424" t="s">
        <v>418</v>
      </c>
      <c r="D59" s="60">
        <f t="shared" si="0"/>
        <v>0</v>
      </c>
      <c r="E59" s="458"/>
      <c r="F59" s="459"/>
      <c r="G59" s="473"/>
      <c r="H59" s="77"/>
      <c r="I59" s="358"/>
      <c r="J59" s="654"/>
    </row>
    <row r="60" spans="1:10" s="348" customFormat="1" ht="28.5" x14ac:dyDescent="0.2">
      <c r="A60" s="422">
        <v>1611</v>
      </c>
      <c r="B60" s="18"/>
      <c r="C60" s="424" t="s">
        <v>419</v>
      </c>
      <c r="D60" s="60">
        <f t="shared" si="0"/>
        <v>0</v>
      </c>
      <c r="E60" s="458"/>
      <c r="F60" s="459"/>
      <c r="G60" s="473"/>
      <c r="H60" s="77"/>
      <c r="I60" s="358"/>
      <c r="J60" s="654"/>
    </row>
    <row r="61" spans="1:10" s="348" customFormat="1" ht="28.5" x14ac:dyDescent="0.2">
      <c r="A61" s="422">
        <v>1612</v>
      </c>
      <c r="B61" s="18"/>
      <c r="C61" s="424" t="s">
        <v>420</v>
      </c>
      <c r="D61" s="60">
        <f t="shared" si="0"/>
        <v>0</v>
      </c>
      <c r="E61" s="458"/>
      <c r="F61" s="459"/>
      <c r="G61" s="473"/>
      <c r="H61" s="77"/>
      <c r="I61" s="358"/>
      <c r="J61" s="654"/>
    </row>
    <row r="62" spans="1:10" s="348" customFormat="1" ht="28.5" x14ac:dyDescent="0.2">
      <c r="A62" s="422">
        <v>1711</v>
      </c>
      <c r="B62" s="18"/>
      <c r="C62" s="424" t="s">
        <v>421</v>
      </c>
      <c r="D62" s="60">
        <f t="shared" si="0"/>
        <v>0</v>
      </c>
      <c r="E62" s="458"/>
      <c r="F62" s="459"/>
      <c r="G62" s="473"/>
      <c r="H62" s="77"/>
      <c r="I62" s="358"/>
      <c r="J62" s="654"/>
    </row>
    <row r="63" spans="1:10" s="348" customFormat="1" ht="14.25" x14ac:dyDescent="0.2">
      <c r="A63" s="422">
        <v>1712</v>
      </c>
      <c r="B63" s="18"/>
      <c r="C63" s="424" t="s">
        <v>40</v>
      </c>
      <c r="D63" s="60">
        <f t="shared" si="0"/>
        <v>0</v>
      </c>
      <c r="E63" s="458"/>
      <c r="F63" s="459"/>
      <c r="G63" s="473"/>
      <c r="H63" s="77"/>
      <c r="I63" s="358"/>
      <c r="J63" s="654"/>
    </row>
    <row r="64" spans="1:10" s="348" customFormat="1" ht="14.25" x14ac:dyDescent="0.2">
      <c r="A64" s="422">
        <v>1713</v>
      </c>
      <c r="B64" s="18"/>
      <c r="C64" s="424" t="s">
        <v>422</v>
      </c>
      <c r="D64" s="60">
        <f t="shared" si="0"/>
        <v>0</v>
      </c>
      <c r="E64" s="458"/>
      <c r="F64" s="459"/>
      <c r="G64" s="473"/>
      <c r="H64" s="77"/>
      <c r="I64" s="358"/>
      <c r="J64" s="654"/>
    </row>
    <row r="65" spans="1:12" s="348" customFormat="1" ht="28.5" x14ac:dyDescent="0.2">
      <c r="A65" s="422">
        <v>1714</v>
      </c>
      <c r="B65" s="18"/>
      <c r="C65" s="424" t="s">
        <v>423</v>
      </c>
      <c r="D65" s="60">
        <f t="shared" si="0"/>
        <v>0</v>
      </c>
      <c r="E65" s="458"/>
      <c r="F65" s="459"/>
      <c r="G65" s="473"/>
      <c r="H65" s="77"/>
      <c r="I65" s="358"/>
      <c r="J65" s="654"/>
    </row>
    <row r="66" spans="1:12" s="20" customFormat="1" ht="14.25" x14ac:dyDescent="0.2">
      <c r="A66" s="422">
        <v>1715</v>
      </c>
      <c r="B66" s="18"/>
      <c r="C66" s="424" t="s">
        <v>38</v>
      </c>
      <c r="D66" s="60">
        <f t="shared" si="0"/>
        <v>0</v>
      </c>
      <c r="E66" s="458"/>
      <c r="F66" s="459"/>
      <c r="G66" s="473"/>
      <c r="H66" s="77"/>
      <c r="I66" s="46"/>
      <c r="J66" s="654"/>
    </row>
    <row r="67" spans="1:12" s="20" customFormat="1" ht="14.25" x14ac:dyDescent="0.2">
      <c r="A67" s="422">
        <v>1716</v>
      </c>
      <c r="B67" s="18"/>
      <c r="C67" s="424" t="s">
        <v>424</v>
      </c>
      <c r="D67" s="60">
        <f t="shared" si="0"/>
        <v>0</v>
      </c>
      <c r="E67" s="458"/>
      <c r="F67" s="459"/>
      <c r="G67" s="473"/>
      <c r="H67" s="77"/>
      <c r="I67" s="46"/>
      <c r="J67" s="654"/>
    </row>
    <row r="68" spans="1:12" s="20" customFormat="1" ht="28.5" x14ac:dyDescent="0.2">
      <c r="A68" s="422">
        <v>1717</v>
      </c>
      <c r="B68" s="18"/>
      <c r="C68" s="424" t="s">
        <v>425</v>
      </c>
      <c r="D68" s="60">
        <f t="shared" si="0"/>
        <v>0</v>
      </c>
      <c r="E68" s="458"/>
      <c r="F68" s="459"/>
      <c r="G68" s="473"/>
      <c r="H68" s="77"/>
      <c r="I68" s="46"/>
      <c r="J68" s="654"/>
    </row>
    <row r="69" spans="1:12" s="20" customFormat="1" ht="14.25" x14ac:dyDescent="0.2">
      <c r="A69" s="422">
        <v>1718</v>
      </c>
      <c r="B69" s="18"/>
      <c r="C69" s="424" t="s">
        <v>426</v>
      </c>
      <c r="D69" s="60">
        <f t="shared" si="0"/>
        <v>0</v>
      </c>
      <c r="E69" s="458"/>
      <c r="F69" s="459"/>
      <c r="G69" s="473"/>
      <c r="H69" s="77"/>
      <c r="I69" s="46"/>
      <c r="J69" s="654"/>
    </row>
    <row r="70" spans="1:12" s="20" customFormat="1" ht="14.25" x14ac:dyDescent="0.2">
      <c r="A70" s="422">
        <v>1719</v>
      </c>
      <c r="B70" s="18"/>
      <c r="C70" s="424" t="s">
        <v>427</v>
      </c>
      <c r="D70" s="60">
        <f t="shared" si="0"/>
        <v>0</v>
      </c>
      <c r="E70" s="458"/>
      <c r="F70" s="459"/>
      <c r="G70" s="473"/>
      <c r="H70" s="77"/>
      <c r="I70" s="46"/>
      <c r="J70" s="654"/>
    </row>
    <row r="71" spans="1:12" s="11" customFormat="1" ht="25.5" x14ac:dyDescent="0.2">
      <c r="A71" s="349"/>
      <c r="B71" s="21"/>
      <c r="C71" s="61" t="s">
        <v>16</v>
      </c>
      <c r="D71" s="64">
        <f>SUM(D13:D70)</f>
        <v>0</v>
      </c>
      <c r="E71" s="64">
        <f>SUM(E13:E70)</f>
        <v>0</v>
      </c>
      <c r="F71" s="64">
        <f>SUM(F13:F70)</f>
        <v>0</v>
      </c>
      <c r="G71" s="64">
        <f>SUM(G13:G70)</f>
        <v>0</v>
      </c>
      <c r="H71" s="64">
        <f>SUM(H13:H70)</f>
        <v>0</v>
      </c>
      <c r="I71" s="24"/>
      <c r="J71" s="25"/>
      <c r="L71" s="45"/>
    </row>
    <row r="72" spans="1:12" s="348" customFormat="1" ht="28.5" x14ac:dyDescent="0.2">
      <c r="A72" s="420">
        <v>2111</v>
      </c>
      <c r="B72" s="385"/>
      <c r="C72" s="415" t="s">
        <v>249</v>
      </c>
      <c r="D72" s="60">
        <f t="shared" ref="D72:D135" si="1">SUM(E72:H72)</f>
        <v>6000</v>
      </c>
      <c r="E72" s="460"/>
      <c r="F72" s="461"/>
      <c r="G72" s="448"/>
      <c r="H72" s="386">
        <v>6000</v>
      </c>
      <c r="I72" s="351"/>
    </row>
    <row r="73" spans="1:12" s="348" customFormat="1" ht="28.5" x14ac:dyDescent="0.2">
      <c r="A73" s="420">
        <v>2121</v>
      </c>
      <c r="B73" s="385"/>
      <c r="C73" s="415" t="s">
        <v>250</v>
      </c>
      <c r="D73" s="60">
        <f t="shared" si="1"/>
        <v>0</v>
      </c>
      <c r="E73" s="460"/>
      <c r="F73" s="461"/>
      <c r="G73" s="448"/>
      <c r="H73" s="386"/>
      <c r="I73" s="351"/>
    </row>
    <row r="74" spans="1:12" s="348" customFormat="1" ht="14.25" x14ac:dyDescent="0.2">
      <c r="A74" s="420">
        <v>2131</v>
      </c>
      <c r="B74" s="385"/>
      <c r="C74" s="415" t="s">
        <v>251</v>
      </c>
      <c r="D74" s="60">
        <f t="shared" si="1"/>
        <v>0</v>
      </c>
      <c r="E74" s="460"/>
      <c r="F74" s="461"/>
      <c r="G74" s="448"/>
      <c r="H74" s="386"/>
      <c r="I74" s="351"/>
    </row>
    <row r="75" spans="1:12" s="348" customFormat="1" ht="42.75" x14ac:dyDescent="0.2">
      <c r="A75" s="420">
        <v>2141</v>
      </c>
      <c r="B75" s="385"/>
      <c r="C75" s="415" t="s">
        <v>252</v>
      </c>
      <c r="D75" s="60">
        <f t="shared" si="1"/>
        <v>5000</v>
      </c>
      <c r="E75" s="460"/>
      <c r="F75" s="461"/>
      <c r="G75" s="448"/>
      <c r="H75" s="386">
        <v>5000</v>
      </c>
      <c r="I75" s="351"/>
    </row>
    <row r="76" spans="1:12" s="348" customFormat="1" ht="14.25" x14ac:dyDescent="0.2">
      <c r="A76" s="420">
        <v>2151</v>
      </c>
      <c r="B76" s="385"/>
      <c r="C76" s="415" t="s">
        <v>43</v>
      </c>
      <c r="D76" s="60">
        <f t="shared" si="1"/>
        <v>0</v>
      </c>
      <c r="E76" s="460"/>
      <c r="F76" s="461"/>
      <c r="G76" s="448"/>
      <c r="H76" s="386"/>
      <c r="I76" s="351"/>
    </row>
    <row r="77" spans="1:12" s="348" customFormat="1" ht="14.25" x14ac:dyDescent="0.2">
      <c r="A77" s="420">
        <v>2161</v>
      </c>
      <c r="B77" s="385"/>
      <c r="C77" s="415" t="s">
        <v>44</v>
      </c>
      <c r="D77" s="60">
        <f t="shared" si="1"/>
        <v>0</v>
      </c>
      <c r="E77" s="460"/>
      <c r="F77" s="461"/>
      <c r="G77" s="448"/>
      <c r="H77" s="386"/>
      <c r="I77" s="351"/>
    </row>
    <row r="78" spans="1:12" s="348" customFormat="1" ht="14.25" x14ac:dyDescent="0.2">
      <c r="A78" s="420">
        <v>2171</v>
      </c>
      <c r="B78" s="385"/>
      <c r="C78" s="415" t="s">
        <v>253</v>
      </c>
      <c r="D78" s="60">
        <f t="shared" si="1"/>
        <v>0</v>
      </c>
      <c r="E78" s="460"/>
      <c r="F78" s="461"/>
      <c r="G78" s="448"/>
      <c r="H78" s="386"/>
      <c r="I78" s="351"/>
    </row>
    <row r="79" spans="1:12" s="348" customFormat="1" ht="28.5" x14ac:dyDescent="0.2">
      <c r="A79" s="420">
        <v>2181</v>
      </c>
      <c r="B79" s="385"/>
      <c r="C79" s="415" t="s">
        <v>254</v>
      </c>
      <c r="D79" s="60">
        <f t="shared" si="1"/>
        <v>0</v>
      </c>
      <c r="E79" s="460"/>
      <c r="F79" s="461"/>
      <c r="G79" s="448"/>
      <c r="H79" s="386"/>
      <c r="I79" s="351"/>
    </row>
    <row r="80" spans="1:12" s="348" customFormat="1" ht="14.25" x14ac:dyDescent="0.2">
      <c r="A80" s="420">
        <v>2182</v>
      </c>
      <c r="B80" s="385"/>
      <c r="C80" s="415" t="s">
        <v>255</v>
      </c>
      <c r="D80" s="60">
        <f t="shared" si="1"/>
        <v>0</v>
      </c>
      <c r="E80" s="460"/>
      <c r="F80" s="461"/>
      <c r="G80" s="448"/>
      <c r="H80" s="386"/>
      <c r="I80" s="351"/>
    </row>
    <row r="81" spans="1:9" s="348" customFormat="1" ht="14.25" x14ac:dyDescent="0.2">
      <c r="A81" s="420">
        <v>2183</v>
      </c>
      <c r="B81" s="385"/>
      <c r="C81" s="415" t="s">
        <v>256</v>
      </c>
      <c r="D81" s="60">
        <f t="shared" si="1"/>
        <v>0</v>
      </c>
      <c r="E81" s="460"/>
      <c r="F81" s="461"/>
      <c r="G81" s="448"/>
      <c r="H81" s="386"/>
      <c r="I81" s="351"/>
    </row>
    <row r="82" spans="1:9" s="348" customFormat="1" ht="42.75" x14ac:dyDescent="0.2">
      <c r="A82" s="420">
        <v>2211</v>
      </c>
      <c r="B82" s="385"/>
      <c r="C82" s="415" t="s">
        <v>257</v>
      </c>
      <c r="D82" s="60">
        <f t="shared" si="1"/>
        <v>0</v>
      </c>
      <c r="E82" s="460"/>
      <c r="F82" s="461"/>
      <c r="G82" s="448"/>
      <c r="H82" s="386"/>
      <c r="I82" s="351"/>
    </row>
    <row r="83" spans="1:9" s="348" customFormat="1" ht="71.25" x14ac:dyDescent="0.2">
      <c r="A83" s="420">
        <v>2212</v>
      </c>
      <c r="B83" s="385"/>
      <c r="C83" s="415" t="s">
        <v>258</v>
      </c>
      <c r="D83" s="60">
        <f t="shared" si="1"/>
        <v>40000</v>
      </c>
      <c r="E83" s="460"/>
      <c r="F83" s="461"/>
      <c r="G83" s="448">
        <v>40000</v>
      </c>
      <c r="H83" s="386"/>
      <c r="I83" s="351"/>
    </row>
    <row r="84" spans="1:9" s="348" customFormat="1" ht="42.75" x14ac:dyDescent="0.2">
      <c r="A84" s="420">
        <v>2213</v>
      </c>
      <c r="B84" s="385"/>
      <c r="C84" s="415" t="s">
        <v>259</v>
      </c>
      <c r="D84" s="60">
        <f t="shared" si="1"/>
        <v>0</v>
      </c>
      <c r="E84" s="460"/>
      <c r="F84" s="461"/>
      <c r="G84" s="448"/>
      <c r="H84" s="386"/>
      <c r="I84" s="351"/>
    </row>
    <row r="85" spans="1:9" s="348" customFormat="1" ht="42.75" x14ac:dyDescent="0.2">
      <c r="A85" s="420">
        <v>2214</v>
      </c>
      <c r="B85" s="385"/>
      <c r="C85" s="415" t="s">
        <v>260</v>
      </c>
      <c r="D85" s="60">
        <f t="shared" si="1"/>
        <v>0</v>
      </c>
      <c r="E85" s="460"/>
      <c r="F85" s="461"/>
      <c r="G85" s="448"/>
      <c r="H85" s="386"/>
      <c r="I85" s="351"/>
    </row>
    <row r="86" spans="1:9" s="348" customFormat="1" ht="42.75" x14ac:dyDescent="0.2">
      <c r="A86" s="420">
        <v>2215</v>
      </c>
      <c r="B86" s="385"/>
      <c r="C86" s="415" t="s">
        <v>261</v>
      </c>
      <c r="D86" s="60">
        <f t="shared" si="1"/>
        <v>0</v>
      </c>
      <c r="E86" s="460"/>
      <c r="F86" s="461"/>
      <c r="G86" s="448"/>
      <c r="H86" s="386"/>
      <c r="I86" s="351"/>
    </row>
    <row r="87" spans="1:9" s="348" customFormat="1" ht="42.75" x14ac:dyDescent="0.2">
      <c r="A87" s="420">
        <v>2216</v>
      </c>
      <c r="B87" s="385"/>
      <c r="C87" s="415" t="s">
        <v>262</v>
      </c>
      <c r="D87" s="60">
        <f t="shared" si="1"/>
        <v>0</v>
      </c>
      <c r="E87" s="460"/>
      <c r="F87" s="461"/>
      <c r="G87" s="448"/>
      <c r="H87" s="386"/>
      <c r="I87" s="351"/>
    </row>
    <row r="88" spans="1:9" s="348" customFormat="1" ht="14.25" x14ac:dyDescent="0.2">
      <c r="A88" s="414">
        <v>2221</v>
      </c>
      <c r="B88" s="385"/>
      <c r="C88" s="415" t="s">
        <v>263</v>
      </c>
      <c r="D88" s="60">
        <f t="shared" si="1"/>
        <v>0</v>
      </c>
      <c r="E88" s="460"/>
      <c r="F88" s="461"/>
      <c r="G88" s="448"/>
      <c r="H88" s="386"/>
      <c r="I88" s="351"/>
    </row>
    <row r="89" spans="1:9" s="348" customFormat="1" ht="28.5" x14ac:dyDescent="0.2">
      <c r="A89" s="414">
        <v>2231</v>
      </c>
      <c r="B89" s="385"/>
      <c r="C89" s="415" t="s">
        <v>48</v>
      </c>
      <c r="D89" s="60">
        <f t="shared" si="1"/>
        <v>0</v>
      </c>
      <c r="E89" s="460"/>
      <c r="F89" s="461"/>
      <c r="G89" s="448"/>
      <c r="H89" s="386"/>
      <c r="I89" s="351"/>
    </row>
    <row r="90" spans="1:9" s="348" customFormat="1" ht="42.75" x14ac:dyDescent="0.2">
      <c r="A90" s="414">
        <v>2311</v>
      </c>
      <c r="B90" s="385"/>
      <c r="C90" s="415" t="s">
        <v>264</v>
      </c>
      <c r="D90" s="60">
        <f t="shared" si="1"/>
        <v>0</v>
      </c>
      <c r="E90" s="460"/>
      <c r="F90" s="461"/>
      <c r="G90" s="448"/>
      <c r="H90" s="386"/>
      <c r="I90" s="351"/>
    </row>
    <row r="91" spans="1:9" s="348" customFormat="1" ht="28.5" x14ac:dyDescent="0.2">
      <c r="A91" s="414">
        <v>2321</v>
      </c>
      <c r="B91" s="385"/>
      <c r="C91" s="415" t="s">
        <v>265</v>
      </c>
      <c r="D91" s="60">
        <f t="shared" si="1"/>
        <v>0</v>
      </c>
      <c r="E91" s="460"/>
      <c r="F91" s="461"/>
      <c r="G91" s="448"/>
      <c r="H91" s="386"/>
      <c r="I91" s="351"/>
    </row>
    <row r="92" spans="1:9" s="348" customFormat="1" ht="42.75" x14ac:dyDescent="0.2">
      <c r="A92" s="414">
        <v>2331</v>
      </c>
      <c r="B92" s="385"/>
      <c r="C92" s="415" t="s">
        <v>266</v>
      </c>
      <c r="D92" s="60">
        <f t="shared" si="1"/>
        <v>0</v>
      </c>
      <c r="E92" s="460"/>
      <c r="F92" s="461"/>
      <c r="G92" s="448"/>
      <c r="H92" s="386"/>
      <c r="I92" s="351"/>
    </row>
    <row r="93" spans="1:9" s="348" customFormat="1" ht="42.75" x14ac:dyDescent="0.2">
      <c r="A93" s="414">
        <v>2341</v>
      </c>
      <c r="B93" s="385"/>
      <c r="C93" s="415" t="s">
        <v>267</v>
      </c>
      <c r="D93" s="60">
        <f t="shared" si="1"/>
        <v>0</v>
      </c>
      <c r="E93" s="460"/>
      <c r="F93" s="461"/>
      <c r="G93" s="448"/>
      <c r="H93" s="386"/>
      <c r="I93" s="351"/>
    </row>
    <row r="94" spans="1:9" s="348" customFormat="1" ht="42.75" x14ac:dyDescent="0.2">
      <c r="A94" s="414">
        <v>2351</v>
      </c>
      <c r="B94" s="385"/>
      <c r="C94" s="415" t="s">
        <v>268</v>
      </c>
      <c r="D94" s="60">
        <f t="shared" si="1"/>
        <v>0</v>
      </c>
      <c r="E94" s="460"/>
      <c r="F94" s="461"/>
      <c r="G94" s="448"/>
      <c r="H94" s="386"/>
      <c r="I94" s="351"/>
    </row>
    <row r="95" spans="1:9" s="348" customFormat="1" ht="42.75" x14ac:dyDescent="0.2">
      <c r="A95" s="414">
        <v>2361</v>
      </c>
      <c r="B95" s="385"/>
      <c r="C95" s="415" t="s">
        <v>269</v>
      </c>
      <c r="D95" s="60">
        <f t="shared" si="1"/>
        <v>0</v>
      </c>
      <c r="E95" s="460"/>
      <c r="F95" s="461"/>
      <c r="G95" s="448"/>
      <c r="H95" s="386"/>
      <c r="I95" s="351"/>
    </row>
    <row r="96" spans="1:9" s="348" customFormat="1" ht="28.5" x14ac:dyDescent="0.2">
      <c r="A96" s="414">
        <v>2371</v>
      </c>
      <c r="B96" s="385"/>
      <c r="C96" s="415" t="s">
        <v>248</v>
      </c>
      <c r="D96" s="60">
        <f t="shared" si="1"/>
        <v>0</v>
      </c>
      <c r="E96" s="460"/>
      <c r="F96" s="461"/>
      <c r="G96" s="448"/>
      <c r="H96" s="386"/>
      <c r="I96" s="351"/>
    </row>
    <row r="97" spans="1:9" s="348" customFormat="1" ht="28.5" x14ac:dyDescent="0.2">
      <c r="A97" s="414">
        <v>2381</v>
      </c>
      <c r="B97" s="385"/>
      <c r="C97" s="415" t="s">
        <v>270</v>
      </c>
      <c r="D97" s="60">
        <f t="shared" si="1"/>
        <v>0</v>
      </c>
      <c r="E97" s="460"/>
      <c r="F97" s="461"/>
      <c r="G97" s="448"/>
      <c r="H97" s="386"/>
      <c r="I97" s="351"/>
    </row>
    <row r="98" spans="1:9" s="348" customFormat="1" ht="28.5" x14ac:dyDescent="0.2">
      <c r="A98" s="414">
        <v>2391</v>
      </c>
      <c r="B98" s="385"/>
      <c r="C98" s="415" t="s">
        <v>271</v>
      </c>
      <c r="D98" s="60">
        <f t="shared" si="1"/>
        <v>0</v>
      </c>
      <c r="E98" s="460"/>
      <c r="F98" s="461"/>
      <c r="G98" s="448"/>
      <c r="H98" s="386"/>
      <c r="I98" s="351"/>
    </row>
    <row r="99" spans="1:9" s="348" customFormat="1" ht="14.25" x14ac:dyDescent="0.2">
      <c r="A99" s="414">
        <v>2411</v>
      </c>
      <c r="B99" s="385"/>
      <c r="C99" s="415" t="s">
        <v>49</v>
      </c>
      <c r="D99" s="60">
        <f t="shared" si="1"/>
        <v>0</v>
      </c>
      <c r="E99" s="460"/>
      <c r="F99" s="461"/>
      <c r="G99" s="448"/>
      <c r="H99" s="386"/>
      <c r="I99" s="351"/>
    </row>
    <row r="100" spans="1:9" s="348" customFormat="1" ht="14.25" x14ac:dyDescent="0.2">
      <c r="A100" s="414">
        <v>2421</v>
      </c>
      <c r="B100" s="385"/>
      <c r="C100" s="415" t="s">
        <v>50</v>
      </c>
      <c r="D100" s="60">
        <f t="shared" si="1"/>
        <v>0</v>
      </c>
      <c r="E100" s="460"/>
      <c r="F100" s="461"/>
      <c r="G100" s="448"/>
      <c r="H100" s="386"/>
      <c r="I100" s="351"/>
    </row>
    <row r="101" spans="1:9" s="348" customFormat="1" ht="14.25" x14ac:dyDescent="0.2">
      <c r="A101" s="414">
        <v>2431</v>
      </c>
      <c r="B101" s="385"/>
      <c r="C101" s="415" t="s">
        <v>272</v>
      </c>
      <c r="D101" s="60">
        <f t="shared" si="1"/>
        <v>0</v>
      </c>
      <c r="E101" s="460"/>
      <c r="F101" s="461"/>
      <c r="G101" s="448"/>
      <c r="H101" s="386"/>
      <c r="I101" s="351"/>
    </row>
    <row r="102" spans="1:9" s="348" customFormat="1" ht="14.25" x14ac:dyDescent="0.2">
      <c r="A102" s="414">
        <v>2441</v>
      </c>
      <c r="B102" s="385"/>
      <c r="C102" s="415" t="s">
        <v>52</v>
      </c>
      <c r="D102" s="60">
        <f t="shared" si="1"/>
        <v>0</v>
      </c>
      <c r="E102" s="460"/>
      <c r="F102" s="461"/>
      <c r="G102" s="448"/>
      <c r="H102" s="386"/>
      <c r="I102" s="351"/>
    </row>
    <row r="103" spans="1:9" s="348" customFormat="1" ht="14.25" x14ac:dyDescent="0.2">
      <c r="A103" s="414">
        <v>2451</v>
      </c>
      <c r="B103" s="385"/>
      <c r="C103" s="415" t="s">
        <v>53</v>
      </c>
      <c r="D103" s="60">
        <f t="shared" si="1"/>
        <v>0</v>
      </c>
      <c r="E103" s="460"/>
      <c r="F103" s="461"/>
      <c r="G103" s="448"/>
      <c r="H103" s="386"/>
      <c r="I103" s="351"/>
    </row>
    <row r="104" spans="1:9" s="348" customFormat="1" ht="14.25" x14ac:dyDescent="0.2">
      <c r="A104" s="414">
        <v>2461</v>
      </c>
      <c r="B104" s="385"/>
      <c r="C104" s="415" t="s">
        <v>273</v>
      </c>
      <c r="D104" s="60">
        <f t="shared" si="1"/>
        <v>0</v>
      </c>
      <c r="E104" s="460"/>
      <c r="F104" s="461"/>
      <c r="G104" s="448"/>
      <c r="H104" s="386"/>
      <c r="I104" s="351"/>
    </row>
    <row r="105" spans="1:9" s="20" customFormat="1" ht="28.5" x14ac:dyDescent="0.2">
      <c r="A105" s="414">
        <v>2471</v>
      </c>
      <c r="B105" s="63"/>
      <c r="C105" s="415" t="s">
        <v>274</v>
      </c>
      <c r="D105" s="60">
        <f t="shared" si="1"/>
        <v>0</v>
      </c>
      <c r="E105" s="460"/>
      <c r="F105" s="461"/>
      <c r="G105" s="448"/>
      <c r="H105" s="79"/>
      <c r="I105" s="29"/>
    </row>
    <row r="106" spans="1:9" s="20" customFormat="1" ht="14.25" x14ac:dyDescent="0.2">
      <c r="A106" s="414">
        <v>2481</v>
      </c>
      <c r="B106" s="63"/>
      <c r="C106" s="415" t="s">
        <v>56</v>
      </c>
      <c r="D106" s="60">
        <f t="shared" si="1"/>
        <v>0</v>
      </c>
      <c r="E106" s="460"/>
      <c r="F106" s="462"/>
      <c r="G106" s="448"/>
      <c r="H106" s="83"/>
      <c r="I106" s="29"/>
    </row>
    <row r="107" spans="1:9" s="20" customFormat="1" ht="28.5" x14ac:dyDescent="0.2">
      <c r="A107" s="414">
        <v>2491</v>
      </c>
      <c r="B107" s="63"/>
      <c r="C107" s="415" t="s">
        <v>57</v>
      </c>
      <c r="D107" s="60">
        <f t="shared" si="1"/>
        <v>0</v>
      </c>
      <c r="E107" s="460"/>
      <c r="F107" s="462"/>
      <c r="G107" s="448"/>
      <c r="H107" s="78"/>
      <c r="I107" s="29"/>
    </row>
    <row r="108" spans="1:9" s="20" customFormat="1" ht="14.25" x14ac:dyDescent="0.2">
      <c r="A108" s="414">
        <v>2511</v>
      </c>
      <c r="B108" s="63"/>
      <c r="C108" s="415" t="s">
        <v>58</v>
      </c>
      <c r="D108" s="60">
        <f t="shared" si="1"/>
        <v>0</v>
      </c>
      <c r="E108" s="460"/>
      <c r="F108" s="462"/>
      <c r="G108" s="474"/>
      <c r="H108" s="78"/>
      <c r="I108" s="29"/>
    </row>
    <row r="109" spans="1:9" s="20" customFormat="1" ht="30.6" customHeight="1" x14ac:dyDescent="0.2">
      <c r="A109" s="414">
        <v>2521</v>
      </c>
      <c r="B109" s="63"/>
      <c r="C109" s="415" t="s">
        <v>59</v>
      </c>
      <c r="D109" s="60">
        <f t="shared" si="1"/>
        <v>0</v>
      </c>
      <c r="E109" s="460"/>
      <c r="F109" s="461"/>
      <c r="G109" s="448"/>
      <c r="H109" s="79"/>
      <c r="I109" s="29"/>
    </row>
    <row r="110" spans="1:9" s="20" customFormat="1" ht="14.25" x14ac:dyDescent="0.2">
      <c r="A110" s="414">
        <v>2531</v>
      </c>
      <c r="B110" s="63"/>
      <c r="C110" s="415" t="s">
        <v>60</v>
      </c>
      <c r="D110" s="60">
        <f t="shared" si="1"/>
        <v>2000</v>
      </c>
      <c r="E110" s="460"/>
      <c r="F110" s="463"/>
      <c r="G110" s="474"/>
      <c r="H110" s="78">
        <v>2000</v>
      </c>
      <c r="I110" s="29"/>
    </row>
    <row r="111" spans="1:9" s="20" customFormat="1" ht="28.5" x14ac:dyDescent="0.2">
      <c r="A111" s="414">
        <v>2541</v>
      </c>
      <c r="B111" s="63"/>
      <c r="C111" s="415" t="s">
        <v>61</v>
      </c>
      <c r="D111" s="60">
        <f t="shared" si="1"/>
        <v>0</v>
      </c>
      <c r="E111" s="460"/>
      <c r="F111" s="463"/>
      <c r="G111" s="474"/>
      <c r="H111" s="78"/>
      <c r="I111" s="29"/>
    </row>
    <row r="112" spans="1:9" s="348" customFormat="1" ht="28.5" x14ac:dyDescent="0.2">
      <c r="A112" s="414">
        <v>2551</v>
      </c>
      <c r="B112" s="385"/>
      <c r="C112" s="415" t="s">
        <v>62</v>
      </c>
      <c r="D112" s="60"/>
      <c r="E112" s="460"/>
      <c r="F112" s="463"/>
      <c r="G112" s="474"/>
      <c r="H112" s="78"/>
      <c r="I112" s="351"/>
    </row>
    <row r="113" spans="1:9" s="20" customFormat="1" ht="28.5" x14ac:dyDescent="0.2">
      <c r="A113" s="414">
        <v>2561</v>
      </c>
      <c r="B113" s="63"/>
      <c r="C113" s="415" t="s">
        <v>275</v>
      </c>
      <c r="D113" s="60">
        <f t="shared" si="1"/>
        <v>0</v>
      </c>
      <c r="E113" s="460"/>
      <c r="F113" s="463"/>
      <c r="G113" s="474"/>
      <c r="H113" s="78"/>
      <c r="I113" s="29"/>
    </row>
    <row r="114" spans="1:9" s="20" customFormat="1" ht="14.25" x14ac:dyDescent="0.2">
      <c r="A114" s="414">
        <v>2591</v>
      </c>
      <c r="B114" s="63"/>
      <c r="C114" s="415" t="s">
        <v>64</v>
      </c>
      <c r="D114" s="60">
        <f t="shared" si="1"/>
        <v>0</v>
      </c>
      <c r="E114" s="460"/>
      <c r="F114" s="463"/>
      <c r="G114" s="474"/>
      <c r="H114" s="78"/>
      <c r="I114" s="29"/>
    </row>
    <row r="115" spans="1:9" s="20" customFormat="1" ht="71.25" x14ac:dyDescent="0.2">
      <c r="A115" s="414">
        <v>2611</v>
      </c>
      <c r="B115" s="63"/>
      <c r="C115" s="415" t="s">
        <v>276</v>
      </c>
      <c r="D115" s="60">
        <f t="shared" si="1"/>
        <v>0</v>
      </c>
      <c r="E115" s="460"/>
      <c r="F115" s="463"/>
      <c r="G115" s="474"/>
      <c r="H115" s="78"/>
      <c r="I115" s="29"/>
    </row>
    <row r="116" spans="1:9" s="20" customFormat="1" ht="57" x14ac:dyDescent="0.2">
      <c r="A116" s="414">
        <v>2612</v>
      </c>
      <c r="B116" s="63"/>
      <c r="C116" s="415" t="s">
        <v>277</v>
      </c>
      <c r="D116" s="60">
        <f t="shared" si="1"/>
        <v>0</v>
      </c>
      <c r="E116" s="460"/>
      <c r="F116" s="463"/>
      <c r="G116" s="474"/>
      <c r="H116" s="78"/>
      <c r="I116" s="29"/>
    </row>
    <row r="117" spans="1:9" s="20" customFormat="1" ht="57" x14ac:dyDescent="0.2">
      <c r="A117" s="414">
        <v>2613</v>
      </c>
      <c r="B117" s="63"/>
      <c r="C117" s="415" t="s">
        <v>278</v>
      </c>
      <c r="D117" s="60">
        <f t="shared" si="1"/>
        <v>0</v>
      </c>
      <c r="E117" s="460"/>
      <c r="F117" s="463"/>
      <c r="G117" s="474"/>
      <c r="H117" s="78"/>
      <c r="I117" s="29"/>
    </row>
    <row r="118" spans="1:9" s="20" customFormat="1" ht="42.75" x14ac:dyDescent="0.2">
      <c r="A118" s="414">
        <v>2614</v>
      </c>
      <c r="B118" s="63"/>
      <c r="C118" s="415" t="s">
        <v>279</v>
      </c>
      <c r="D118" s="60">
        <f t="shared" si="1"/>
        <v>0</v>
      </c>
      <c r="E118" s="460"/>
      <c r="F118" s="463"/>
      <c r="G118" s="474"/>
      <c r="H118" s="78"/>
      <c r="I118" s="29"/>
    </row>
    <row r="119" spans="1:9" s="20" customFormat="1" ht="14.25" x14ac:dyDescent="0.2">
      <c r="A119" s="414">
        <v>2711</v>
      </c>
      <c r="B119" s="30"/>
      <c r="C119" s="415" t="s">
        <v>67</v>
      </c>
      <c r="D119" s="60">
        <f t="shared" si="1"/>
        <v>20000</v>
      </c>
      <c r="E119" s="460"/>
      <c r="F119" s="463"/>
      <c r="G119" s="474">
        <v>20000</v>
      </c>
      <c r="H119" s="78"/>
      <c r="I119" s="29"/>
    </row>
    <row r="120" spans="1:9" s="20" customFormat="1" ht="28.5" x14ac:dyDescent="0.2">
      <c r="A120" s="414">
        <v>2721</v>
      </c>
      <c r="B120" s="30"/>
      <c r="C120" s="415" t="s">
        <v>68</v>
      </c>
      <c r="D120" s="60">
        <f t="shared" si="1"/>
        <v>0</v>
      </c>
      <c r="E120" s="460"/>
      <c r="F120" s="461"/>
      <c r="G120" s="474"/>
      <c r="H120" s="78"/>
      <c r="I120" s="29"/>
    </row>
    <row r="121" spans="1:9" s="20" customFormat="1" ht="14.25" x14ac:dyDescent="0.2">
      <c r="A121" s="414">
        <v>2731</v>
      </c>
      <c r="B121" s="63"/>
      <c r="C121" s="415" t="s">
        <v>69</v>
      </c>
      <c r="D121" s="60">
        <f t="shared" si="1"/>
        <v>9000</v>
      </c>
      <c r="E121" s="460"/>
      <c r="F121" s="461"/>
      <c r="G121" s="448">
        <f>10000-1000</f>
        <v>9000</v>
      </c>
      <c r="H121" s="79"/>
      <c r="I121" s="29"/>
    </row>
    <row r="122" spans="1:9" s="20" customFormat="1" ht="14.25" x14ac:dyDescent="0.2">
      <c r="A122" s="414">
        <v>2741</v>
      </c>
      <c r="B122" s="63"/>
      <c r="C122" s="415" t="s">
        <v>280</v>
      </c>
      <c r="D122" s="60">
        <f t="shared" si="1"/>
        <v>0</v>
      </c>
      <c r="E122" s="460"/>
      <c r="F122" s="463"/>
      <c r="G122" s="448"/>
      <c r="H122" s="78"/>
      <c r="I122" s="29"/>
    </row>
    <row r="123" spans="1:9" s="20" customFormat="1" ht="28.9" customHeight="1" x14ac:dyDescent="0.2">
      <c r="A123" s="414">
        <v>2751</v>
      </c>
      <c r="B123" s="63"/>
      <c r="C123" s="415" t="s">
        <v>281</v>
      </c>
      <c r="D123" s="60">
        <f t="shared" si="1"/>
        <v>0</v>
      </c>
      <c r="E123" s="460"/>
      <c r="F123" s="461"/>
      <c r="G123" s="448"/>
      <c r="H123" s="79"/>
      <c r="I123" s="29"/>
    </row>
    <row r="124" spans="1:9" s="20" customFormat="1" ht="14.25" x14ac:dyDescent="0.2">
      <c r="A124" s="414">
        <v>2811</v>
      </c>
      <c r="B124" s="63"/>
      <c r="C124" s="415" t="s">
        <v>282</v>
      </c>
      <c r="D124" s="60">
        <f t="shared" si="1"/>
        <v>0</v>
      </c>
      <c r="E124" s="460"/>
      <c r="F124" s="462"/>
      <c r="G124" s="474"/>
      <c r="H124" s="78"/>
      <c r="I124" s="29"/>
    </row>
    <row r="125" spans="1:9" s="20" customFormat="1" ht="24" customHeight="1" x14ac:dyDescent="0.2">
      <c r="A125" s="414">
        <v>2821</v>
      </c>
      <c r="B125" s="63"/>
      <c r="C125" s="415" t="s">
        <v>283</v>
      </c>
      <c r="D125" s="60">
        <f t="shared" si="1"/>
        <v>0</v>
      </c>
      <c r="E125" s="460"/>
      <c r="F125" s="462"/>
      <c r="G125" s="474"/>
      <c r="H125" s="78"/>
      <c r="I125" s="29"/>
    </row>
    <row r="126" spans="1:9" s="20" customFormat="1" ht="28.5" x14ac:dyDescent="0.2">
      <c r="A126" s="414">
        <v>2831</v>
      </c>
      <c r="B126" s="63"/>
      <c r="C126" s="415" t="s">
        <v>284</v>
      </c>
      <c r="D126" s="60">
        <f t="shared" si="1"/>
        <v>0</v>
      </c>
      <c r="E126" s="460"/>
      <c r="F126" s="461"/>
      <c r="G126" s="474"/>
      <c r="H126" s="78"/>
      <c r="I126" s="29"/>
    </row>
    <row r="127" spans="1:9" s="20" customFormat="1" ht="26.45" customHeight="1" x14ac:dyDescent="0.2">
      <c r="A127" s="414">
        <v>2911</v>
      </c>
      <c r="B127" s="63"/>
      <c r="C127" s="415" t="s">
        <v>70</v>
      </c>
      <c r="D127" s="60">
        <f t="shared" si="1"/>
        <v>0</v>
      </c>
      <c r="E127" s="460"/>
      <c r="F127" s="462"/>
      <c r="G127" s="474"/>
      <c r="H127" s="78"/>
      <c r="I127" s="29"/>
    </row>
    <row r="128" spans="1:9" s="20" customFormat="1" ht="28.5" x14ac:dyDescent="0.2">
      <c r="A128" s="414">
        <v>2921</v>
      </c>
      <c r="B128" s="63"/>
      <c r="C128" s="415" t="s">
        <v>71</v>
      </c>
      <c r="D128" s="60">
        <f t="shared" si="1"/>
        <v>0</v>
      </c>
      <c r="E128" s="460"/>
      <c r="F128" s="462"/>
      <c r="G128" s="474"/>
      <c r="H128" s="78"/>
      <c r="I128" s="29"/>
    </row>
    <row r="129" spans="1:10" s="20" customFormat="1" ht="57" x14ac:dyDescent="0.2">
      <c r="A129" s="414">
        <v>2931</v>
      </c>
      <c r="B129" s="63"/>
      <c r="C129" s="415" t="s">
        <v>72</v>
      </c>
      <c r="D129" s="60">
        <f t="shared" si="1"/>
        <v>0</v>
      </c>
      <c r="E129" s="460"/>
      <c r="F129" s="461"/>
      <c r="G129" s="448"/>
      <c r="H129" s="79"/>
      <c r="I129" s="29"/>
    </row>
    <row r="130" spans="1:10" s="20" customFormat="1" ht="42.75" x14ac:dyDescent="0.2">
      <c r="A130" s="414">
        <v>2941</v>
      </c>
      <c r="B130" s="63"/>
      <c r="C130" s="415" t="s">
        <v>285</v>
      </c>
      <c r="D130" s="60">
        <f t="shared" si="1"/>
        <v>0</v>
      </c>
      <c r="E130" s="460"/>
      <c r="F130" s="461"/>
      <c r="G130" s="474"/>
      <c r="H130" s="78"/>
      <c r="I130" s="29"/>
    </row>
    <row r="131" spans="1:10" s="20" customFormat="1" ht="42.75" x14ac:dyDescent="0.2">
      <c r="A131" s="414">
        <v>2951</v>
      </c>
      <c r="B131" s="63"/>
      <c r="C131" s="415" t="s">
        <v>286</v>
      </c>
      <c r="D131" s="60">
        <f t="shared" si="1"/>
        <v>0</v>
      </c>
      <c r="E131" s="460"/>
      <c r="F131" s="462"/>
      <c r="G131" s="474"/>
      <c r="H131" s="78"/>
      <c r="I131" s="29"/>
    </row>
    <row r="132" spans="1:10" s="20" customFormat="1" ht="28.5" x14ac:dyDescent="0.2">
      <c r="A132" s="414">
        <v>2961</v>
      </c>
      <c r="B132" s="63"/>
      <c r="C132" s="415" t="s">
        <v>75</v>
      </c>
      <c r="D132" s="60">
        <f t="shared" si="1"/>
        <v>0</v>
      </c>
      <c r="E132" s="460"/>
      <c r="F132" s="462"/>
      <c r="G132" s="474"/>
      <c r="H132" s="78"/>
      <c r="I132" s="29"/>
    </row>
    <row r="133" spans="1:10" s="20" customFormat="1" ht="28.5" x14ac:dyDescent="0.2">
      <c r="A133" s="414">
        <v>2971</v>
      </c>
      <c r="B133" s="63"/>
      <c r="C133" s="415" t="s">
        <v>287</v>
      </c>
      <c r="D133" s="60">
        <f t="shared" si="1"/>
        <v>0</v>
      </c>
      <c r="E133" s="460"/>
      <c r="F133" s="462"/>
      <c r="G133" s="474"/>
      <c r="H133" s="78"/>
      <c r="I133" s="29"/>
    </row>
    <row r="134" spans="1:10" s="20" customFormat="1" ht="28.5" x14ac:dyDescent="0.2">
      <c r="A134" s="414">
        <v>2981</v>
      </c>
      <c r="B134" s="63"/>
      <c r="C134" s="415" t="s">
        <v>76</v>
      </c>
      <c r="D134" s="60">
        <f t="shared" si="1"/>
        <v>0</v>
      </c>
      <c r="E134" s="460"/>
      <c r="F134" s="462"/>
      <c r="G134" s="474"/>
      <c r="H134" s="78"/>
      <c r="I134" s="29"/>
    </row>
    <row r="135" spans="1:10" s="20" customFormat="1" ht="27.6" customHeight="1" x14ac:dyDescent="0.2">
      <c r="A135" s="414">
        <v>2991</v>
      </c>
      <c r="B135" s="63"/>
      <c r="C135" s="415" t="s">
        <v>77</v>
      </c>
      <c r="D135" s="60">
        <f t="shared" si="1"/>
        <v>0</v>
      </c>
      <c r="E135" s="460"/>
      <c r="F135" s="462"/>
      <c r="G135" s="474"/>
      <c r="H135" s="78"/>
      <c r="I135" s="29"/>
    </row>
    <row r="136" spans="1:10" s="11" customFormat="1" ht="25.5" x14ac:dyDescent="0.2">
      <c r="A136" s="349"/>
      <c r="B136" s="21"/>
      <c r="C136" s="61" t="s">
        <v>17</v>
      </c>
      <c r="D136" s="65">
        <f>SUM(D72:D135)</f>
        <v>82000</v>
      </c>
      <c r="E136" s="65">
        <f>SUM(E72:E135)</f>
        <v>0</v>
      </c>
      <c r="F136" s="65">
        <f>SUM(F72:F135)</f>
        <v>0</v>
      </c>
      <c r="G136" s="65">
        <f>SUM(G72:G135)</f>
        <v>69000</v>
      </c>
      <c r="H136" s="65">
        <f>SUM(H72:H135)</f>
        <v>13000</v>
      </c>
      <c r="I136" s="24"/>
      <c r="J136" s="25"/>
    </row>
    <row r="137" spans="1:10" s="20" customFormat="1" ht="14.25" x14ac:dyDescent="0.2">
      <c r="A137" s="416">
        <v>3111</v>
      </c>
      <c r="B137" s="63"/>
      <c r="C137" s="421" t="s">
        <v>288</v>
      </c>
      <c r="D137" s="60">
        <f t="shared" ref="D137:D204" si="2">SUM(E137:H137)</f>
        <v>0</v>
      </c>
      <c r="E137" s="460"/>
      <c r="F137" s="461"/>
      <c r="G137" s="448"/>
      <c r="H137" s="79"/>
      <c r="I137" s="29"/>
    </row>
    <row r="138" spans="1:10" s="20" customFormat="1" ht="14.25" x14ac:dyDescent="0.2">
      <c r="A138" s="416">
        <v>3112</v>
      </c>
      <c r="B138" s="63"/>
      <c r="C138" s="421" t="s">
        <v>289</v>
      </c>
      <c r="D138" s="60">
        <f t="shared" si="2"/>
        <v>0</v>
      </c>
      <c r="E138" s="460"/>
      <c r="F138" s="461"/>
      <c r="G138" s="474"/>
      <c r="H138" s="78"/>
      <c r="I138" s="29"/>
    </row>
    <row r="139" spans="1:10" s="20" customFormat="1" ht="28.5" x14ac:dyDescent="0.2">
      <c r="A139" s="416">
        <v>3113</v>
      </c>
      <c r="B139" s="63"/>
      <c r="C139" s="421" t="s">
        <v>290</v>
      </c>
      <c r="D139" s="60">
        <f t="shared" si="2"/>
        <v>0</v>
      </c>
      <c r="E139" s="464"/>
      <c r="F139" s="462"/>
      <c r="G139" s="474"/>
      <c r="H139" s="78"/>
      <c r="I139" s="29"/>
    </row>
    <row r="140" spans="1:10" s="20" customFormat="1" ht="14.25" x14ac:dyDescent="0.2">
      <c r="A140" s="416">
        <v>3121</v>
      </c>
      <c r="B140" s="63"/>
      <c r="C140" s="421" t="s">
        <v>291</v>
      </c>
      <c r="D140" s="60">
        <f t="shared" si="2"/>
        <v>0</v>
      </c>
      <c r="E140" s="460"/>
      <c r="F140" s="461"/>
      <c r="G140" s="448"/>
      <c r="H140" s="79"/>
      <c r="I140" s="29"/>
    </row>
    <row r="141" spans="1:10" s="20" customFormat="1" ht="14.25" x14ac:dyDescent="0.2">
      <c r="A141" s="416">
        <v>3131</v>
      </c>
      <c r="B141" s="63"/>
      <c r="C141" s="421" t="s">
        <v>292</v>
      </c>
      <c r="D141" s="60">
        <f t="shared" si="2"/>
        <v>0</v>
      </c>
      <c r="E141" s="460"/>
      <c r="F141" s="461"/>
      <c r="G141" s="448"/>
      <c r="H141" s="79"/>
      <c r="I141" s="29"/>
    </row>
    <row r="142" spans="1:10" s="20" customFormat="1" ht="14.25" x14ac:dyDescent="0.2">
      <c r="A142" s="416">
        <v>3141</v>
      </c>
      <c r="B142" s="63"/>
      <c r="C142" s="421" t="s">
        <v>293</v>
      </c>
      <c r="D142" s="60">
        <f t="shared" si="2"/>
        <v>0</v>
      </c>
      <c r="E142" s="460"/>
      <c r="F142" s="461"/>
      <c r="G142" s="448"/>
      <c r="H142" s="79"/>
      <c r="I142" s="29"/>
    </row>
    <row r="143" spans="1:10" s="20" customFormat="1" ht="14.25" x14ac:dyDescent="0.2">
      <c r="A143" s="416">
        <v>3151</v>
      </c>
      <c r="B143" s="63"/>
      <c r="C143" s="421" t="s">
        <v>294</v>
      </c>
      <c r="D143" s="60">
        <f t="shared" si="2"/>
        <v>0</v>
      </c>
      <c r="E143" s="460"/>
      <c r="F143" s="461"/>
      <c r="G143" s="448"/>
      <c r="H143" s="79"/>
      <c r="I143" s="29"/>
    </row>
    <row r="144" spans="1:10" s="20" customFormat="1" ht="28.5" x14ac:dyDescent="0.2">
      <c r="A144" s="416">
        <v>3161</v>
      </c>
      <c r="B144" s="31"/>
      <c r="C144" s="421" t="s">
        <v>295</v>
      </c>
      <c r="D144" s="60">
        <f t="shared" si="2"/>
        <v>0</v>
      </c>
      <c r="E144" s="460"/>
      <c r="F144" s="462"/>
      <c r="G144" s="474"/>
      <c r="H144" s="78"/>
      <c r="I144" s="29"/>
    </row>
    <row r="145" spans="1:9" s="20" customFormat="1" ht="28.5" x14ac:dyDescent="0.2">
      <c r="A145" s="416">
        <v>3171</v>
      </c>
      <c r="B145" s="63"/>
      <c r="C145" s="421" t="s">
        <v>296</v>
      </c>
      <c r="D145" s="60">
        <f t="shared" si="2"/>
        <v>0</v>
      </c>
      <c r="E145" s="460"/>
      <c r="F145" s="462"/>
      <c r="G145" s="474"/>
      <c r="H145" s="79"/>
      <c r="I145" s="29"/>
    </row>
    <row r="146" spans="1:9" s="348" customFormat="1" ht="14.25" x14ac:dyDescent="0.2">
      <c r="A146" s="416">
        <v>3181</v>
      </c>
      <c r="B146" s="385"/>
      <c r="C146" s="421" t="s">
        <v>297</v>
      </c>
      <c r="D146" s="60">
        <f t="shared" si="2"/>
        <v>0</v>
      </c>
      <c r="E146" s="460"/>
      <c r="F146" s="462"/>
      <c r="G146" s="474"/>
      <c r="H146" s="386"/>
      <c r="I146" s="351"/>
    </row>
    <row r="147" spans="1:9" s="348" customFormat="1" ht="14.25" x14ac:dyDescent="0.2">
      <c r="A147" s="416">
        <v>3182</v>
      </c>
      <c r="B147" s="385"/>
      <c r="C147" s="421" t="s">
        <v>298</v>
      </c>
      <c r="D147" s="60">
        <f t="shared" si="2"/>
        <v>0</v>
      </c>
      <c r="E147" s="460"/>
      <c r="F147" s="462"/>
      <c r="G147" s="474"/>
      <c r="H147" s="386"/>
      <c r="I147" s="351"/>
    </row>
    <row r="148" spans="1:9" s="348" customFormat="1" ht="28.5" x14ac:dyDescent="0.2">
      <c r="A148" s="416">
        <v>3191</v>
      </c>
      <c r="B148" s="385"/>
      <c r="C148" s="421" t="s">
        <v>299</v>
      </c>
      <c r="D148" s="60">
        <f t="shared" si="2"/>
        <v>0</v>
      </c>
      <c r="E148" s="460"/>
      <c r="F148" s="462"/>
      <c r="G148" s="474"/>
      <c r="H148" s="386"/>
      <c r="I148" s="351"/>
    </row>
    <row r="149" spans="1:9" s="348" customFormat="1" ht="14.25" x14ac:dyDescent="0.2">
      <c r="A149" s="416">
        <v>3192</v>
      </c>
      <c r="B149" s="385"/>
      <c r="C149" s="421" t="s">
        <v>300</v>
      </c>
      <c r="D149" s="60">
        <f t="shared" si="2"/>
        <v>0</v>
      </c>
      <c r="E149" s="460"/>
      <c r="F149" s="462"/>
      <c r="G149" s="474"/>
      <c r="H149" s="386"/>
      <c r="I149" s="351"/>
    </row>
    <row r="150" spans="1:9" s="348" customFormat="1" ht="14.25" x14ac:dyDescent="0.2">
      <c r="A150" s="416">
        <v>3211</v>
      </c>
      <c r="B150" s="385"/>
      <c r="C150" s="421" t="s">
        <v>301</v>
      </c>
      <c r="D150" s="60">
        <f t="shared" si="2"/>
        <v>0</v>
      </c>
      <c r="E150" s="460"/>
      <c r="F150" s="462"/>
      <c r="G150" s="474"/>
      <c r="H150" s="386"/>
      <c r="I150" s="351"/>
    </row>
    <row r="151" spans="1:9" s="348" customFormat="1" ht="14.25" x14ac:dyDescent="0.2">
      <c r="A151" s="416">
        <v>3221</v>
      </c>
      <c r="B151" s="385"/>
      <c r="C151" s="421" t="s">
        <v>302</v>
      </c>
      <c r="D151" s="60">
        <f t="shared" si="2"/>
        <v>0</v>
      </c>
      <c r="E151" s="460"/>
      <c r="F151" s="462"/>
      <c r="G151" s="474"/>
      <c r="H151" s="386"/>
      <c r="I151" s="351"/>
    </row>
    <row r="152" spans="1:9" s="348" customFormat="1" ht="14.25" x14ac:dyDescent="0.2">
      <c r="A152" s="416">
        <v>3231</v>
      </c>
      <c r="B152" s="385"/>
      <c r="C152" s="421" t="s">
        <v>303</v>
      </c>
      <c r="D152" s="60">
        <f t="shared" si="2"/>
        <v>0</v>
      </c>
      <c r="E152" s="460"/>
      <c r="F152" s="462"/>
      <c r="G152" s="474"/>
      <c r="H152" s="386"/>
      <c r="I152" s="351"/>
    </row>
    <row r="153" spans="1:9" s="348" customFormat="1" ht="28.5" x14ac:dyDescent="0.2">
      <c r="A153" s="416">
        <v>3232</v>
      </c>
      <c r="B153" s="385"/>
      <c r="C153" s="421" t="s">
        <v>304</v>
      </c>
      <c r="D153" s="60">
        <f t="shared" si="2"/>
        <v>0</v>
      </c>
      <c r="E153" s="460"/>
      <c r="F153" s="462"/>
      <c r="G153" s="474"/>
      <c r="H153" s="386"/>
      <c r="I153" s="351"/>
    </row>
    <row r="154" spans="1:9" s="348" customFormat="1" ht="28.5" x14ac:dyDescent="0.2">
      <c r="A154" s="416">
        <v>3241</v>
      </c>
      <c r="B154" s="385"/>
      <c r="C154" s="421" t="s">
        <v>305</v>
      </c>
      <c r="D154" s="60">
        <f t="shared" si="2"/>
        <v>0</v>
      </c>
      <c r="E154" s="460"/>
      <c r="F154" s="462"/>
      <c r="G154" s="474"/>
      <c r="H154" s="386"/>
      <c r="I154" s="351"/>
    </row>
    <row r="155" spans="1:9" s="348" customFormat="1" ht="71.25" x14ac:dyDescent="0.2">
      <c r="A155" s="416">
        <v>3251</v>
      </c>
      <c r="B155" s="385"/>
      <c r="C155" s="421" t="s">
        <v>306</v>
      </c>
      <c r="D155" s="60">
        <f t="shared" si="2"/>
        <v>0</v>
      </c>
      <c r="E155" s="460"/>
      <c r="F155" s="462"/>
      <c r="G155" s="474"/>
      <c r="H155" s="386"/>
      <c r="I155" s="351"/>
    </row>
    <row r="156" spans="1:9" s="348" customFormat="1" ht="57" x14ac:dyDescent="0.2">
      <c r="A156" s="416">
        <v>3252</v>
      </c>
      <c r="B156" s="385"/>
      <c r="C156" s="421" t="s">
        <v>307</v>
      </c>
      <c r="D156" s="60">
        <f t="shared" si="2"/>
        <v>0</v>
      </c>
      <c r="E156" s="460"/>
      <c r="F156" s="462"/>
      <c r="G156" s="474"/>
      <c r="H156" s="386"/>
      <c r="I156" s="351"/>
    </row>
    <row r="157" spans="1:9" s="348" customFormat="1" ht="57" x14ac:dyDescent="0.2">
      <c r="A157" s="416">
        <v>3253</v>
      </c>
      <c r="B157" s="385"/>
      <c r="C157" s="421" t="s">
        <v>308</v>
      </c>
      <c r="D157" s="60">
        <f t="shared" si="2"/>
        <v>0</v>
      </c>
      <c r="E157" s="460"/>
      <c r="F157" s="462"/>
      <c r="G157" s="474"/>
      <c r="H157" s="386"/>
      <c r="I157" s="351"/>
    </row>
    <row r="158" spans="1:9" s="348" customFormat="1" ht="57" x14ac:dyDescent="0.2">
      <c r="A158" s="416">
        <v>3254</v>
      </c>
      <c r="B158" s="385"/>
      <c r="C158" s="421" t="s">
        <v>309</v>
      </c>
      <c r="D158" s="60">
        <f t="shared" si="2"/>
        <v>0</v>
      </c>
      <c r="E158" s="460"/>
      <c r="F158" s="462"/>
      <c r="G158" s="474"/>
      <c r="H158" s="386"/>
      <c r="I158" s="351"/>
    </row>
    <row r="159" spans="1:9" s="348" customFormat="1" ht="28.5" x14ac:dyDescent="0.2">
      <c r="A159" s="416">
        <v>3261</v>
      </c>
      <c r="B159" s="385"/>
      <c r="C159" s="421" t="s">
        <v>310</v>
      </c>
      <c r="D159" s="60">
        <f t="shared" si="2"/>
        <v>0</v>
      </c>
      <c r="E159" s="460"/>
      <c r="F159" s="462"/>
      <c r="G159" s="474"/>
      <c r="H159" s="386"/>
      <c r="I159" s="351"/>
    </row>
    <row r="160" spans="1:9" s="348" customFormat="1" ht="14.25" x14ac:dyDescent="0.2">
      <c r="A160" s="416">
        <v>3271</v>
      </c>
      <c r="B160" s="385"/>
      <c r="C160" s="421" t="s">
        <v>311</v>
      </c>
      <c r="D160" s="60">
        <f t="shared" si="2"/>
        <v>0</v>
      </c>
      <c r="E160" s="460"/>
      <c r="F160" s="462"/>
      <c r="G160" s="474"/>
      <c r="H160" s="386"/>
      <c r="I160" s="351"/>
    </row>
    <row r="161" spans="1:9" s="348" customFormat="1" ht="14.25" x14ac:dyDescent="0.2">
      <c r="A161" s="416">
        <v>3291</v>
      </c>
      <c r="B161" s="385"/>
      <c r="C161" s="421" t="s">
        <v>312</v>
      </c>
      <c r="D161" s="60">
        <f t="shared" si="2"/>
        <v>78000</v>
      </c>
      <c r="E161" s="460"/>
      <c r="F161" s="462"/>
      <c r="G161" s="474"/>
      <c r="H161" s="386">
        <f>110000-11000-11000-10000</f>
        <v>78000</v>
      </c>
      <c r="I161" s="351"/>
    </row>
    <row r="162" spans="1:9" s="348" customFormat="1" ht="28.5" x14ac:dyDescent="0.2">
      <c r="A162" s="416">
        <v>3292</v>
      </c>
      <c r="B162" s="385"/>
      <c r="C162" s="421" t="s">
        <v>313</v>
      </c>
      <c r="D162" s="60">
        <f t="shared" si="2"/>
        <v>0</v>
      </c>
      <c r="E162" s="460"/>
      <c r="F162" s="462"/>
      <c r="G162" s="474"/>
      <c r="H162" s="386"/>
      <c r="I162" s="351"/>
    </row>
    <row r="163" spans="1:9" s="348" customFormat="1" ht="14.25" x14ac:dyDescent="0.2">
      <c r="A163" s="416">
        <v>3293</v>
      </c>
      <c r="B163" s="385"/>
      <c r="C163" s="421" t="s">
        <v>314</v>
      </c>
      <c r="D163" s="60">
        <f t="shared" si="2"/>
        <v>4500</v>
      </c>
      <c r="E163" s="460"/>
      <c r="F163" s="462"/>
      <c r="G163" s="474"/>
      <c r="H163" s="386">
        <f>5000-500</f>
        <v>4500</v>
      </c>
      <c r="I163" s="351"/>
    </row>
    <row r="164" spans="1:9" s="348" customFormat="1" ht="28.5" x14ac:dyDescent="0.2">
      <c r="A164" s="416">
        <v>3311</v>
      </c>
      <c r="B164" s="385"/>
      <c r="C164" s="421" t="s">
        <v>88</v>
      </c>
      <c r="D164" s="60">
        <f t="shared" si="2"/>
        <v>0</v>
      </c>
      <c r="E164" s="460"/>
      <c r="F164" s="462"/>
      <c r="G164" s="474"/>
      <c r="H164" s="386"/>
      <c r="I164" s="351"/>
    </row>
    <row r="165" spans="1:9" s="348" customFormat="1" ht="28.5" x14ac:dyDescent="0.2">
      <c r="A165" s="416">
        <v>3321</v>
      </c>
      <c r="B165" s="385"/>
      <c r="C165" s="421" t="s">
        <v>315</v>
      </c>
      <c r="D165" s="60">
        <f t="shared" si="2"/>
        <v>0</v>
      </c>
      <c r="E165" s="460"/>
      <c r="F165" s="462"/>
      <c r="G165" s="474"/>
      <c r="H165" s="386"/>
      <c r="I165" s="351"/>
    </row>
    <row r="166" spans="1:9" s="348" customFormat="1" ht="28.5" x14ac:dyDescent="0.2">
      <c r="A166" s="417">
        <v>3331</v>
      </c>
      <c r="B166" s="385"/>
      <c r="C166" s="421" t="s">
        <v>316</v>
      </c>
      <c r="D166" s="60">
        <f t="shared" si="2"/>
        <v>0</v>
      </c>
      <c r="E166" s="460"/>
      <c r="F166" s="462"/>
      <c r="G166" s="474"/>
      <c r="H166" s="386"/>
      <c r="I166" s="351"/>
    </row>
    <row r="167" spans="1:9" s="348" customFormat="1" ht="14.25" x14ac:dyDescent="0.2">
      <c r="A167" s="417">
        <v>3341</v>
      </c>
      <c r="B167" s="385"/>
      <c r="C167" s="421" t="s">
        <v>90</v>
      </c>
      <c r="D167" s="60">
        <f t="shared" si="2"/>
        <v>0</v>
      </c>
      <c r="E167" s="460"/>
      <c r="F167" s="462"/>
      <c r="G167" s="474"/>
      <c r="H167" s="386"/>
      <c r="I167" s="351"/>
    </row>
    <row r="168" spans="1:9" s="348" customFormat="1" ht="14.25" x14ac:dyDescent="0.2">
      <c r="A168" s="417">
        <v>3342</v>
      </c>
      <c r="B168" s="385"/>
      <c r="C168" s="421" t="s">
        <v>91</v>
      </c>
      <c r="D168" s="60">
        <f t="shared" si="2"/>
        <v>0</v>
      </c>
      <c r="E168" s="460"/>
      <c r="F168" s="462"/>
      <c r="G168" s="474"/>
      <c r="H168" s="386"/>
      <c r="I168" s="351"/>
    </row>
    <row r="169" spans="1:9" s="348" customFormat="1" ht="28.5" x14ac:dyDescent="0.2">
      <c r="A169" s="417">
        <v>3351</v>
      </c>
      <c r="B169" s="385"/>
      <c r="C169" s="421" t="s">
        <v>317</v>
      </c>
      <c r="D169" s="60">
        <f t="shared" si="2"/>
        <v>0</v>
      </c>
      <c r="E169" s="460"/>
      <c r="F169" s="462"/>
      <c r="G169" s="474"/>
      <c r="H169" s="386"/>
      <c r="I169" s="351"/>
    </row>
    <row r="170" spans="1:9" s="348" customFormat="1" ht="14.25" x14ac:dyDescent="0.2">
      <c r="A170" s="417">
        <v>3361</v>
      </c>
      <c r="B170" s="385"/>
      <c r="C170" s="421" t="s">
        <v>318</v>
      </c>
      <c r="D170" s="60">
        <f t="shared" si="2"/>
        <v>0</v>
      </c>
      <c r="E170" s="460"/>
      <c r="F170" s="462"/>
      <c r="G170" s="474"/>
      <c r="H170" s="386"/>
      <c r="I170" s="351"/>
    </row>
    <row r="171" spans="1:9" s="348" customFormat="1" ht="28.5" x14ac:dyDescent="0.2">
      <c r="A171" s="417">
        <v>3362</v>
      </c>
      <c r="B171" s="385"/>
      <c r="C171" s="421" t="s">
        <v>319</v>
      </c>
      <c r="D171" s="60">
        <f t="shared" si="2"/>
        <v>0</v>
      </c>
      <c r="E171" s="460"/>
      <c r="F171" s="462"/>
      <c r="G171" s="474"/>
      <c r="H171" s="386"/>
      <c r="I171" s="351"/>
    </row>
    <row r="172" spans="1:9" s="348" customFormat="1" ht="28.5" x14ac:dyDescent="0.2">
      <c r="A172" s="417">
        <v>3363</v>
      </c>
      <c r="B172" s="385"/>
      <c r="C172" s="421" t="s">
        <v>320</v>
      </c>
      <c r="D172" s="60">
        <f t="shared" si="2"/>
        <v>0</v>
      </c>
      <c r="E172" s="460"/>
      <c r="F172" s="462"/>
      <c r="G172" s="474"/>
      <c r="H172" s="386"/>
      <c r="I172" s="351"/>
    </row>
    <row r="173" spans="1:9" s="348" customFormat="1" ht="42.75" x14ac:dyDescent="0.2">
      <c r="A173" s="417">
        <v>3364</v>
      </c>
      <c r="B173" s="385"/>
      <c r="C173" s="421" t="s">
        <v>321</v>
      </c>
      <c r="D173" s="60">
        <f t="shared" si="2"/>
        <v>0</v>
      </c>
      <c r="E173" s="460"/>
      <c r="F173" s="462"/>
      <c r="G173" s="474"/>
      <c r="H173" s="386"/>
      <c r="I173" s="351"/>
    </row>
    <row r="174" spans="1:9" s="348" customFormat="1" ht="57" x14ac:dyDescent="0.2">
      <c r="A174" s="417">
        <v>3365</v>
      </c>
      <c r="B174" s="385"/>
      <c r="C174" s="421" t="s">
        <v>322</v>
      </c>
      <c r="D174" s="60">
        <f t="shared" si="2"/>
        <v>0</v>
      </c>
      <c r="E174" s="460"/>
      <c r="F174" s="462"/>
      <c r="G174" s="474"/>
      <c r="H174" s="386"/>
      <c r="I174" s="351"/>
    </row>
    <row r="175" spans="1:9" s="348" customFormat="1" ht="14.25" x14ac:dyDescent="0.2">
      <c r="A175" s="417">
        <v>3371</v>
      </c>
      <c r="B175" s="385"/>
      <c r="C175" s="421" t="s">
        <v>323</v>
      </c>
      <c r="D175" s="60">
        <f t="shared" si="2"/>
        <v>0</v>
      </c>
      <c r="E175" s="460"/>
      <c r="F175" s="462"/>
      <c r="G175" s="474"/>
      <c r="H175" s="386"/>
      <c r="I175" s="351"/>
    </row>
    <row r="176" spans="1:9" s="348" customFormat="1" ht="14.25" x14ac:dyDescent="0.2">
      <c r="A176" s="417">
        <v>3381</v>
      </c>
      <c r="B176" s="385"/>
      <c r="C176" s="421" t="s">
        <v>94</v>
      </c>
      <c r="D176" s="60">
        <f t="shared" si="2"/>
        <v>0</v>
      </c>
      <c r="E176" s="460"/>
      <c r="F176" s="462"/>
      <c r="G176" s="474"/>
      <c r="H176" s="386"/>
      <c r="I176" s="351"/>
    </row>
    <row r="177" spans="1:9" s="348" customFormat="1" ht="28.5" x14ac:dyDescent="0.2">
      <c r="A177" s="417">
        <v>3391</v>
      </c>
      <c r="B177" s="385"/>
      <c r="C177" s="421" t="s">
        <v>95</v>
      </c>
      <c r="D177" s="60">
        <f t="shared" si="2"/>
        <v>120000</v>
      </c>
      <c r="E177" s="460"/>
      <c r="F177" s="462"/>
      <c r="G177" s="474"/>
      <c r="H177" s="386">
        <v>120000</v>
      </c>
      <c r="I177" s="351"/>
    </row>
    <row r="178" spans="1:9" s="20" customFormat="1" ht="14.25" x14ac:dyDescent="0.2">
      <c r="A178" s="417">
        <v>3411</v>
      </c>
      <c r="B178" s="63"/>
      <c r="C178" s="421" t="s">
        <v>324</v>
      </c>
      <c r="D178" s="60">
        <f t="shared" si="2"/>
        <v>0</v>
      </c>
      <c r="E178" s="460"/>
      <c r="F178" s="461"/>
      <c r="G178" s="448"/>
      <c r="H178" s="79"/>
      <c r="I178" s="29"/>
    </row>
    <row r="179" spans="1:9" s="20" customFormat="1" ht="28.5" x14ac:dyDescent="0.2">
      <c r="A179" s="417">
        <v>3421</v>
      </c>
      <c r="B179" s="63"/>
      <c r="C179" s="421" t="s">
        <v>325</v>
      </c>
      <c r="D179" s="60">
        <f t="shared" si="2"/>
        <v>0</v>
      </c>
      <c r="E179" s="460"/>
      <c r="F179" s="461"/>
      <c r="G179" s="448"/>
      <c r="H179" s="79"/>
      <c r="I179" s="29"/>
    </row>
    <row r="180" spans="1:9" s="20" customFormat="1" ht="28.5" x14ac:dyDescent="0.2">
      <c r="A180" s="417">
        <v>3431</v>
      </c>
      <c r="B180" s="63"/>
      <c r="C180" s="421" t="s">
        <v>326</v>
      </c>
      <c r="D180" s="60">
        <f t="shared" si="2"/>
        <v>0</v>
      </c>
      <c r="E180" s="460"/>
      <c r="F180" s="462"/>
      <c r="G180" s="474"/>
      <c r="H180" s="78"/>
      <c r="I180" s="29"/>
    </row>
    <row r="181" spans="1:9" s="20" customFormat="1" ht="28.5" x14ac:dyDescent="0.2">
      <c r="A181" s="417">
        <v>3441</v>
      </c>
      <c r="B181" s="63"/>
      <c r="C181" s="421" t="s">
        <v>327</v>
      </c>
      <c r="D181" s="60">
        <f t="shared" si="2"/>
        <v>0</v>
      </c>
      <c r="E181" s="460"/>
      <c r="F181" s="462"/>
      <c r="G181" s="474"/>
      <c r="H181" s="78"/>
      <c r="I181" s="29"/>
    </row>
    <row r="182" spans="1:9" s="20" customFormat="1" ht="23.45" customHeight="1" x14ac:dyDescent="0.2">
      <c r="A182" s="417">
        <v>3451</v>
      </c>
      <c r="B182" s="63"/>
      <c r="C182" s="421" t="s">
        <v>97</v>
      </c>
      <c r="D182" s="60">
        <f t="shared" si="2"/>
        <v>0</v>
      </c>
      <c r="E182" s="460"/>
      <c r="F182" s="462"/>
      <c r="G182" s="474"/>
      <c r="H182" s="78"/>
      <c r="I182" s="29"/>
    </row>
    <row r="183" spans="1:9" s="20" customFormat="1" ht="14.25" x14ac:dyDescent="0.2">
      <c r="A183" s="417">
        <v>3461</v>
      </c>
      <c r="B183" s="63"/>
      <c r="C183" s="421" t="s">
        <v>328</v>
      </c>
      <c r="D183" s="60">
        <f t="shared" si="2"/>
        <v>0</v>
      </c>
      <c r="E183" s="460"/>
      <c r="F183" s="465"/>
      <c r="G183" s="474"/>
      <c r="H183" s="78"/>
      <c r="I183" s="29"/>
    </row>
    <row r="184" spans="1:9" s="20" customFormat="1" ht="14.25" x14ac:dyDescent="0.2">
      <c r="A184" s="417">
        <v>3471</v>
      </c>
      <c r="B184" s="63"/>
      <c r="C184" s="421" t="s">
        <v>329</v>
      </c>
      <c r="D184" s="60">
        <f t="shared" si="2"/>
        <v>0</v>
      </c>
      <c r="E184" s="460"/>
      <c r="F184" s="462"/>
      <c r="G184" s="474"/>
      <c r="H184" s="78"/>
      <c r="I184" s="29"/>
    </row>
    <row r="185" spans="1:9" s="20" customFormat="1" ht="14.25" x14ac:dyDescent="0.2">
      <c r="A185" s="417">
        <v>3481</v>
      </c>
      <c r="B185" s="63"/>
      <c r="C185" s="421" t="s">
        <v>330</v>
      </c>
      <c r="D185" s="60">
        <f t="shared" si="2"/>
        <v>0</v>
      </c>
      <c r="E185" s="460"/>
      <c r="F185" s="461"/>
      <c r="G185" s="448"/>
      <c r="H185" s="79"/>
      <c r="I185" s="29"/>
    </row>
    <row r="186" spans="1:9" s="20" customFormat="1" ht="28.5" x14ac:dyDescent="0.2">
      <c r="A186" s="417">
        <v>3491</v>
      </c>
      <c r="B186" s="63"/>
      <c r="C186" s="421" t="s">
        <v>331</v>
      </c>
      <c r="D186" s="60">
        <f t="shared" si="2"/>
        <v>0</v>
      </c>
      <c r="E186" s="460"/>
      <c r="F186" s="461"/>
      <c r="G186" s="448"/>
      <c r="H186" s="79"/>
      <c r="I186" s="29"/>
    </row>
    <row r="187" spans="1:9" s="20" customFormat="1" ht="42.75" x14ac:dyDescent="0.2">
      <c r="A187" s="418">
        <v>3511</v>
      </c>
      <c r="B187" s="63"/>
      <c r="C187" s="421" t="s">
        <v>332</v>
      </c>
      <c r="D187" s="60">
        <f t="shared" si="2"/>
        <v>0</v>
      </c>
      <c r="E187" s="460"/>
      <c r="F187" s="462"/>
      <c r="G187" s="474"/>
      <c r="H187" s="78"/>
      <c r="I187" s="29"/>
    </row>
    <row r="188" spans="1:9" s="20" customFormat="1" ht="42.75" x14ac:dyDescent="0.2">
      <c r="A188" s="418">
        <v>3512</v>
      </c>
      <c r="B188" s="63"/>
      <c r="C188" s="421" t="s">
        <v>333</v>
      </c>
      <c r="D188" s="60">
        <f t="shared" si="2"/>
        <v>0</v>
      </c>
      <c r="E188" s="460"/>
      <c r="F188" s="462"/>
      <c r="G188" s="474"/>
      <c r="H188" s="78"/>
      <c r="I188" s="29"/>
    </row>
    <row r="189" spans="1:9" s="20" customFormat="1" ht="42.75" x14ac:dyDescent="0.2">
      <c r="A189" s="418">
        <v>3521</v>
      </c>
      <c r="B189" s="63"/>
      <c r="C189" s="421" t="s">
        <v>334</v>
      </c>
      <c r="D189" s="60">
        <f t="shared" si="2"/>
        <v>0</v>
      </c>
      <c r="E189" s="460"/>
      <c r="F189" s="462"/>
      <c r="G189" s="474"/>
      <c r="H189" s="78"/>
      <c r="I189" s="29"/>
    </row>
    <row r="190" spans="1:9" s="33" customFormat="1" ht="36.6" customHeight="1" x14ac:dyDescent="0.2">
      <c r="A190" s="418">
        <v>3531</v>
      </c>
      <c r="B190" s="63"/>
      <c r="C190" s="421" t="s">
        <v>335</v>
      </c>
      <c r="D190" s="60">
        <f t="shared" si="2"/>
        <v>0</v>
      </c>
      <c r="E190" s="460"/>
      <c r="F190" s="461"/>
      <c r="G190" s="448"/>
      <c r="H190" s="79"/>
      <c r="I190" s="32"/>
    </row>
    <row r="191" spans="1:9" s="20" customFormat="1" ht="33" customHeight="1" x14ac:dyDescent="0.2">
      <c r="A191" s="418">
        <v>3541</v>
      </c>
      <c r="B191" s="63"/>
      <c r="C191" s="421" t="s">
        <v>336</v>
      </c>
      <c r="D191" s="60">
        <f t="shared" si="2"/>
        <v>0</v>
      </c>
      <c r="E191" s="460"/>
      <c r="F191" s="461"/>
      <c r="G191" s="475"/>
      <c r="H191" s="78"/>
      <c r="I191" s="29"/>
    </row>
    <row r="192" spans="1:9" s="20" customFormat="1" ht="42.75" x14ac:dyDescent="0.2">
      <c r="A192" s="418">
        <v>3551</v>
      </c>
      <c r="B192" s="63"/>
      <c r="C192" s="421" t="s">
        <v>337</v>
      </c>
      <c r="D192" s="60">
        <f t="shared" si="2"/>
        <v>0</v>
      </c>
      <c r="E192" s="460"/>
      <c r="F192" s="462"/>
      <c r="G192" s="476"/>
      <c r="H192" s="79"/>
      <c r="I192" s="29"/>
    </row>
    <row r="193" spans="1:9" s="20" customFormat="1" ht="28.5" x14ac:dyDescent="0.2">
      <c r="A193" s="418">
        <v>3561</v>
      </c>
      <c r="B193" s="63"/>
      <c r="C193" s="421" t="s">
        <v>338</v>
      </c>
      <c r="D193" s="60">
        <f t="shared" si="2"/>
        <v>0</v>
      </c>
      <c r="E193" s="460"/>
      <c r="F193" s="465"/>
      <c r="G193" s="476"/>
      <c r="H193" s="78"/>
      <c r="I193" s="29"/>
    </row>
    <row r="194" spans="1:9" s="20" customFormat="1" ht="42.75" x14ac:dyDescent="0.2">
      <c r="A194" s="418">
        <v>3571</v>
      </c>
      <c r="B194" s="63"/>
      <c r="C194" s="421" t="s">
        <v>339</v>
      </c>
      <c r="D194" s="60">
        <f t="shared" si="2"/>
        <v>0</v>
      </c>
      <c r="E194" s="460"/>
      <c r="F194" s="465"/>
      <c r="G194" s="476"/>
      <c r="H194" s="78"/>
      <c r="I194" s="29"/>
    </row>
    <row r="195" spans="1:9" s="20" customFormat="1" ht="42.75" x14ac:dyDescent="0.2">
      <c r="A195" s="418">
        <v>3572</v>
      </c>
      <c r="B195" s="63"/>
      <c r="C195" s="421" t="s">
        <v>340</v>
      </c>
      <c r="D195" s="60">
        <f t="shared" si="2"/>
        <v>0</v>
      </c>
      <c r="E195" s="460"/>
      <c r="F195" s="462"/>
      <c r="G195" s="474"/>
      <c r="H195" s="78"/>
      <c r="I195" s="29"/>
    </row>
    <row r="196" spans="1:9" s="20" customFormat="1" ht="28.5" x14ac:dyDescent="0.2">
      <c r="A196" s="418">
        <v>3573</v>
      </c>
      <c r="B196" s="63"/>
      <c r="C196" s="421" t="s">
        <v>341</v>
      </c>
      <c r="D196" s="60">
        <f t="shared" si="2"/>
        <v>0</v>
      </c>
      <c r="E196" s="460"/>
      <c r="F196" s="462"/>
      <c r="G196" s="474"/>
      <c r="H196" s="78"/>
      <c r="I196" s="29"/>
    </row>
    <row r="197" spans="1:9" s="20" customFormat="1" ht="40.5" customHeight="1" x14ac:dyDescent="0.2">
      <c r="A197" s="418">
        <v>3581</v>
      </c>
      <c r="B197" s="63"/>
      <c r="C197" s="421" t="s">
        <v>105</v>
      </c>
      <c r="D197" s="60">
        <f t="shared" si="2"/>
        <v>0</v>
      </c>
      <c r="E197" s="460"/>
      <c r="F197" s="461"/>
      <c r="G197" s="448"/>
      <c r="H197" s="78"/>
      <c r="I197" s="29"/>
    </row>
    <row r="198" spans="1:9" s="20" customFormat="1" ht="18.75" customHeight="1" x14ac:dyDescent="0.2">
      <c r="A198" s="418">
        <v>3591</v>
      </c>
      <c r="B198" s="63"/>
      <c r="C198" s="421" t="s">
        <v>342</v>
      </c>
      <c r="D198" s="60">
        <f t="shared" si="2"/>
        <v>0</v>
      </c>
      <c r="E198" s="460"/>
      <c r="F198" s="462"/>
      <c r="G198" s="474"/>
      <c r="H198" s="79"/>
      <c r="I198" s="29"/>
    </row>
    <row r="199" spans="1:9" s="33" customFormat="1" ht="40.9" customHeight="1" x14ac:dyDescent="0.2">
      <c r="A199" s="418">
        <v>3611</v>
      </c>
      <c r="B199" s="63"/>
      <c r="C199" s="421" t="s">
        <v>343</v>
      </c>
      <c r="D199" s="60">
        <f t="shared" si="2"/>
        <v>0</v>
      </c>
      <c r="E199" s="460"/>
      <c r="F199" s="461"/>
      <c r="G199" s="448"/>
      <c r="H199" s="79"/>
      <c r="I199" s="32"/>
    </row>
    <row r="200" spans="1:9" s="33" customFormat="1" ht="57" x14ac:dyDescent="0.2">
      <c r="A200" s="418">
        <v>3621</v>
      </c>
      <c r="B200" s="63"/>
      <c r="C200" s="421" t="s">
        <v>107</v>
      </c>
      <c r="D200" s="60">
        <f t="shared" si="2"/>
        <v>246700</v>
      </c>
      <c r="E200" s="460"/>
      <c r="F200" s="461"/>
      <c r="G200" s="448"/>
      <c r="H200" s="79">
        <f>340000-32034.1-4265.9-50000-10000+3000</f>
        <v>246700</v>
      </c>
      <c r="I200" s="496"/>
    </row>
    <row r="201" spans="1:9" s="33" customFormat="1" ht="42.75" x14ac:dyDescent="0.2">
      <c r="A201" s="418">
        <v>3631</v>
      </c>
      <c r="B201" s="63"/>
      <c r="C201" s="421" t="s">
        <v>344</v>
      </c>
      <c r="D201" s="60">
        <f t="shared" si="2"/>
        <v>0</v>
      </c>
      <c r="E201" s="460"/>
      <c r="F201" s="461"/>
      <c r="G201" s="448"/>
      <c r="H201" s="79"/>
      <c r="I201" s="32"/>
    </row>
    <row r="202" spans="1:9" s="33" customFormat="1" ht="14.25" x14ac:dyDescent="0.2">
      <c r="A202" s="418">
        <v>3641</v>
      </c>
      <c r="B202" s="63"/>
      <c r="C202" s="421" t="s">
        <v>345</v>
      </c>
      <c r="D202" s="60">
        <f t="shared" si="2"/>
        <v>0</v>
      </c>
      <c r="E202" s="460"/>
      <c r="F202" s="461"/>
      <c r="G202" s="448"/>
      <c r="H202" s="79"/>
      <c r="I202" s="32"/>
    </row>
    <row r="203" spans="1:9" s="33" customFormat="1" ht="28.5" x14ac:dyDescent="0.2">
      <c r="A203" s="418">
        <v>3651</v>
      </c>
      <c r="B203" s="63"/>
      <c r="C203" s="421" t="s">
        <v>346</v>
      </c>
      <c r="D203" s="60">
        <f t="shared" si="2"/>
        <v>0</v>
      </c>
      <c r="E203" s="460"/>
      <c r="F203" s="461"/>
      <c r="G203" s="448"/>
      <c r="H203" s="79"/>
      <c r="I203" s="32"/>
    </row>
    <row r="204" spans="1:9" s="384" customFormat="1" ht="42.75" x14ac:dyDescent="0.2">
      <c r="A204" s="419">
        <v>3661</v>
      </c>
      <c r="B204" s="385"/>
      <c r="C204" s="421" t="s">
        <v>347</v>
      </c>
      <c r="D204" s="60">
        <f t="shared" si="2"/>
        <v>0</v>
      </c>
      <c r="E204" s="460"/>
      <c r="F204" s="461"/>
      <c r="G204" s="448"/>
      <c r="H204" s="386"/>
      <c r="I204" s="390"/>
    </row>
    <row r="205" spans="1:9" s="384" customFormat="1" ht="14.25" x14ac:dyDescent="0.2">
      <c r="A205" s="419">
        <v>3691</v>
      </c>
      <c r="B205" s="385"/>
      <c r="C205" s="421" t="s">
        <v>348</v>
      </c>
      <c r="D205" s="60">
        <f t="shared" ref="D205:D241" si="3">SUM(E205:H205)</f>
        <v>0</v>
      </c>
      <c r="E205" s="460"/>
      <c r="F205" s="461"/>
      <c r="G205" s="448"/>
      <c r="H205" s="386"/>
      <c r="I205" s="390"/>
    </row>
    <row r="206" spans="1:9" s="384" customFormat="1" ht="14.25" x14ac:dyDescent="0.2">
      <c r="A206" s="419">
        <v>3711</v>
      </c>
      <c r="B206" s="385"/>
      <c r="C206" s="421" t="s">
        <v>349</v>
      </c>
      <c r="D206" s="60">
        <f t="shared" si="3"/>
        <v>0</v>
      </c>
      <c r="E206" s="460"/>
      <c r="F206" s="461"/>
      <c r="G206" s="448"/>
      <c r="H206" s="386"/>
      <c r="I206" s="390"/>
    </row>
    <row r="207" spans="1:9" s="384" customFormat="1" ht="14.25" x14ac:dyDescent="0.2">
      <c r="A207" s="419">
        <v>3712</v>
      </c>
      <c r="B207" s="385"/>
      <c r="C207" s="421" t="s">
        <v>350</v>
      </c>
      <c r="D207" s="60">
        <f t="shared" si="3"/>
        <v>0</v>
      </c>
      <c r="E207" s="460"/>
      <c r="F207" s="461"/>
      <c r="G207" s="448"/>
      <c r="H207" s="386"/>
      <c r="I207" s="390"/>
    </row>
    <row r="208" spans="1:9" s="384" customFormat="1" ht="14.25" x14ac:dyDescent="0.2">
      <c r="A208" s="419">
        <v>3721</v>
      </c>
      <c r="B208" s="385"/>
      <c r="C208" s="421" t="s">
        <v>351</v>
      </c>
      <c r="D208" s="60">
        <f t="shared" si="3"/>
        <v>1000</v>
      </c>
      <c r="E208" s="460"/>
      <c r="F208" s="461"/>
      <c r="G208" s="448"/>
      <c r="H208" s="386">
        <v>1000</v>
      </c>
      <c r="I208" s="390"/>
    </row>
    <row r="209" spans="1:12" s="384" customFormat="1" ht="14.25" x14ac:dyDescent="0.2">
      <c r="A209" s="419">
        <v>3722</v>
      </c>
      <c r="B209" s="385"/>
      <c r="C209" s="421" t="s">
        <v>352</v>
      </c>
      <c r="D209" s="60">
        <f t="shared" si="3"/>
        <v>0</v>
      </c>
      <c r="E209" s="460"/>
      <c r="F209" s="461"/>
      <c r="G209" s="448"/>
      <c r="H209" s="386"/>
      <c r="I209" s="390"/>
    </row>
    <row r="210" spans="1:12" s="384" customFormat="1" ht="28.5" x14ac:dyDescent="0.2">
      <c r="A210" s="419">
        <v>3731</v>
      </c>
      <c r="B210" s="385"/>
      <c r="C210" s="421" t="s">
        <v>353</v>
      </c>
      <c r="D210" s="60">
        <f t="shared" si="3"/>
        <v>0</v>
      </c>
      <c r="E210" s="460"/>
      <c r="F210" s="461"/>
      <c r="G210" s="448"/>
      <c r="H210" s="386"/>
      <c r="I210" s="390"/>
    </row>
    <row r="211" spans="1:12" s="384" customFormat="1" ht="14.25" x14ac:dyDescent="0.2">
      <c r="A211" s="419">
        <v>3741</v>
      </c>
      <c r="B211" s="385"/>
      <c r="C211" s="421" t="s">
        <v>354</v>
      </c>
      <c r="D211" s="60">
        <f t="shared" si="3"/>
        <v>0</v>
      </c>
      <c r="E211" s="460"/>
      <c r="F211" s="461"/>
      <c r="G211" s="448"/>
      <c r="H211" s="386"/>
      <c r="I211" s="390"/>
    </row>
    <row r="212" spans="1:12" s="384" customFormat="1" ht="14.25" x14ac:dyDescent="0.2">
      <c r="A212" s="419">
        <v>3751</v>
      </c>
      <c r="B212" s="385"/>
      <c r="C212" s="421" t="s">
        <v>110</v>
      </c>
      <c r="D212" s="60">
        <f t="shared" si="3"/>
        <v>125000</v>
      </c>
      <c r="E212" s="460"/>
      <c r="F212" s="461"/>
      <c r="G212" s="448"/>
      <c r="H212" s="386">
        <f>155000-1000-9000-20000</f>
        <v>125000</v>
      </c>
      <c r="I212" s="390"/>
    </row>
    <row r="213" spans="1:12" s="384" customFormat="1" ht="14.25" x14ac:dyDescent="0.2">
      <c r="A213" s="419">
        <v>3761</v>
      </c>
      <c r="B213" s="385"/>
      <c r="C213" s="421" t="s">
        <v>355</v>
      </c>
      <c r="D213" s="60">
        <f t="shared" si="3"/>
        <v>0</v>
      </c>
      <c r="E213" s="460"/>
      <c r="F213" s="461"/>
      <c r="G213" s="448"/>
      <c r="H213" s="386"/>
      <c r="I213" s="390"/>
    </row>
    <row r="214" spans="1:12" s="384" customFormat="1" ht="28.5" x14ac:dyDescent="0.2">
      <c r="A214" s="419">
        <v>3771</v>
      </c>
      <c r="B214" s="385"/>
      <c r="C214" s="421" t="s">
        <v>356</v>
      </c>
      <c r="D214" s="60">
        <f t="shared" si="3"/>
        <v>0</v>
      </c>
      <c r="E214" s="460"/>
      <c r="F214" s="461"/>
      <c r="G214" s="448"/>
      <c r="H214" s="386"/>
      <c r="I214" s="390"/>
    </row>
    <row r="215" spans="1:12" s="384" customFormat="1" ht="57" x14ac:dyDescent="0.2">
      <c r="A215" s="419">
        <v>3781</v>
      </c>
      <c r="B215" s="385"/>
      <c r="C215" s="421" t="s">
        <v>357</v>
      </c>
      <c r="D215" s="60">
        <f t="shared" si="3"/>
        <v>0</v>
      </c>
      <c r="E215" s="460"/>
      <c r="F215" s="461"/>
      <c r="G215" s="448"/>
      <c r="H215" s="386"/>
      <c r="I215" s="390"/>
    </row>
    <row r="216" spans="1:12" s="384" customFormat="1" ht="57" x14ac:dyDescent="0.2">
      <c r="A216" s="419">
        <v>3782</v>
      </c>
      <c r="B216" s="385"/>
      <c r="C216" s="421" t="s">
        <v>358</v>
      </c>
      <c r="D216" s="60">
        <f t="shared" si="3"/>
        <v>0</v>
      </c>
      <c r="E216" s="460"/>
      <c r="F216" s="461"/>
      <c r="G216" s="448"/>
      <c r="H216" s="386"/>
      <c r="I216" s="390"/>
    </row>
    <row r="217" spans="1:12" s="384" customFormat="1" ht="28.5" x14ac:dyDescent="0.2">
      <c r="A217" s="419">
        <v>3791</v>
      </c>
      <c r="B217" s="385"/>
      <c r="C217" s="421" t="s">
        <v>114</v>
      </c>
      <c r="D217" s="60">
        <f t="shared" si="3"/>
        <v>22000</v>
      </c>
      <c r="E217" s="460"/>
      <c r="F217" s="461">
        <v>7000</v>
      </c>
      <c r="G217" s="448"/>
      <c r="H217" s="386">
        <v>15000</v>
      </c>
      <c r="I217" s="390"/>
    </row>
    <row r="218" spans="1:12" s="384" customFormat="1" ht="28.5" x14ac:dyDescent="0.2">
      <c r="A218" s="419">
        <v>3792</v>
      </c>
      <c r="B218" s="385"/>
      <c r="C218" s="421" t="s">
        <v>359</v>
      </c>
      <c r="D218" s="60">
        <f t="shared" si="3"/>
        <v>0</v>
      </c>
      <c r="E218" s="460"/>
      <c r="F218" s="461"/>
      <c r="G218" s="448"/>
      <c r="H218" s="386"/>
      <c r="I218" s="390"/>
    </row>
    <row r="219" spans="1:12" s="384" customFormat="1" ht="14.25" x14ac:dyDescent="0.2">
      <c r="A219" s="419">
        <v>3811</v>
      </c>
      <c r="B219" s="385"/>
      <c r="C219" s="421" t="s">
        <v>360</v>
      </c>
      <c r="D219" s="60">
        <f t="shared" si="3"/>
        <v>0</v>
      </c>
      <c r="E219" s="460"/>
      <c r="F219" s="461"/>
      <c r="G219" s="448"/>
      <c r="H219" s="386"/>
      <c r="I219" s="390"/>
    </row>
    <row r="220" spans="1:12" s="384" customFormat="1" ht="14.25" x14ac:dyDescent="0.2">
      <c r="A220" s="419">
        <v>3821</v>
      </c>
      <c r="B220" s="385"/>
      <c r="C220" s="421" t="s">
        <v>112</v>
      </c>
      <c r="D220" s="60">
        <f t="shared" si="3"/>
        <v>0</v>
      </c>
      <c r="E220" s="460"/>
      <c r="F220" s="461"/>
      <c r="G220" s="448"/>
      <c r="H220" s="386"/>
      <c r="I220" s="390"/>
    </row>
    <row r="221" spans="1:12" s="384" customFormat="1" ht="14.25" x14ac:dyDescent="0.2">
      <c r="A221" s="419">
        <v>3822</v>
      </c>
      <c r="B221" s="385"/>
      <c r="C221" s="421" t="s">
        <v>113</v>
      </c>
      <c r="D221" s="60">
        <f t="shared" si="3"/>
        <v>10000</v>
      </c>
      <c r="E221" s="460"/>
      <c r="F221" s="461"/>
      <c r="G221" s="448"/>
      <c r="H221" s="386">
        <v>10000</v>
      </c>
      <c r="I221" s="390"/>
    </row>
    <row r="222" spans="1:12" s="384" customFormat="1" ht="14.25" x14ac:dyDescent="0.2">
      <c r="A222" s="419">
        <v>3831</v>
      </c>
      <c r="B222" s="385"/>
      <c r="C222" s="421" t="s">
        <v>233</v>
      </c>
      <c r="D222" s="60">
        <f t="shared" si="3"/>
        <v>220253</v>
      </c>
      <c r="E222" s="460"/>
      <c r="F222" s="461"/>
      <c r="G222" s="448">
        <v>10000</v>
      </c>
      <c r="H222" s="386">
        <f>149253+10000+20000+11000+20000</f>
        <v>210253</v>
      </c>
      <c r="I222" s="390"/>
      <c r="L222" s="384" t="s">
        <v>466</v>
      </c>
    </row>
    <row r="223" spans="1:12" s="384" customFormat="1" ht="14.25" x14ac:dyDescent="0.2">
      <c r="A223" s="419">
        <v>3841</v>
      </c>
      <c r="B223" s="385"/>
      <c r="C223" s="421" t="s">
        <v>361</v>
      </c>
      <c r="D223" s="60">
        <f t="shared" si="3"/>
        <v>0</v>
      </c>
      <c r="E223" s="460"/>
      <c r="F223" s="461"/>
      <c r="G223" s="448"/>
      <c r="H223" s="386"/>
      <c r="I223" s="390"/>
    </row>
    <row r="224" spans="1:12" s="384" customFormat="1" ht="14.25" x14ac:dyDescent="0.2">
      <c r="A224" s="419">
        <v>3851</v>
      </c>
      <c r="B224" s="385"/>
      <c r="C224" s="421" t="s">
        <v>362</v>
      </c>
      <c r="D224" s="60">
        <f t="shared" si="3"/>
        <v>0</v>
      </c>
      <c r="E224" s="460"/>
      <c r="F224" s="461"/>
      <c r="G224" s="448"/>
      <c r="H224" s="386"/>
      <c r="I224" s="390"/>
    </row>
    <row r="225" spans="1:9" s="384" customFormat="1" ht="14.25" x14ac:dyDescent="0.2">
      <c r="A225" s="419">
        <v>3911</v>
      </c>
      <c r="B225" s="385"/>
      <c r="C225" s="421" t="s">
        <v>363</v>
      </c>
      <c r="D225" s="60">
        <f t="shared" si="3"/>
        <v>0</v>
      </c>
      <c r="E225" s="460"/>
      <c r="F225" s="461"/>
      <c r="G225" s="448"/>
      <c r="H225" s="386"/>
      <c r="I225" s="390"/>
    </row>
    <row r="226" spans="1:9" s="384" customFormat="1" ht="14.25" x14ac:dyDescent="0.2">
      <c r="A226" s="419">
        <v>3921</v>
      </c>
      <c r="B226" s="385"/>
      <c r="C226" s="421" t="s">
        <v>364</v>
      </c>
      <c r="D226" s="60">
        <f t="shared" si="3"/>
        <v>0</v>
      </c>
      <c r="E226" s="460"/>
      <c r="F226" s="461"/>
      <c r="G226" s="448"/>
      <c r="H226" s="386"/>
      <c r="I226" s="390"/>
    </row>
    <row r="227" spans="1:9" s="384" customFormat="1" ht="14.25" x14ac:dyDescent="0.2">
      <c r="A227" s="419">
        <v>3922</v>
      </c>
      <c r="B227" s="385"/>
      <c r="C227" s="421" t="s">
        <v>365</v>
      </c>
      <c r="D227" s="60">
        <f t="shared" si="3"/>
        <v>0</v>
      </c>
      <c r="E227" s="460"/>
      <c r="F227" s="461"/>
      <c r="G227" s="448"/>
      <c r="H227" s="386"/>
      <c r="I227" s="390"/>
    </row>
    <row r="228" spans="1:9" s="384" customFormat="1" ht="14.25" x14ac:dyDescent="0.2">
      <c r="A228" s="419">
        <v>3931</v>
      </c>
      <c r="B228" s="385"/>
      <c r="C228" s="421" t="s">
        <v>366</v>
      </c>
      <c r="D228" s="60">
        <f t="shared" si="3"/>
        <v>0</v>
      </c>
      <c r="E228" s="460"/>
      <c r="F228" s="461"/>
      <c r="G228" s="448"/>
      <c r="H228" s="386"/>
      <c r="I228" s="390"/>
    </row>
    <row r="229" spans="1:9" s="384" customFormat="1" ht="14.25" x14ac:dyDescent="0.2">
      <c r="A229" s="419">
        <v>3941</v>
      </c>
      <c r="B229" s="385"/>
      <c r="C229" s="421" t="s">
        <v>367</v>
      </c>
      <c r="D229" s="60">
        <f t="shared" si="3"/>
        <v>0</v>
      </c>
      <c r="E229" s="460"/>
      <c r="F229" s="461"/>
      <c r="G229" s="448"/>
      <c r="H229" s="386"/>
      <c r="I229" s="390"/>
    </row>
    <row r="230" spans="1:9" s="384" customFormat="1" ht="28.5" x14ac:dyDescent="0.2">
      <c r="A230" s="419">
        <v>3942</v>
      </c>
      <c r="B230" s="385"/>
      <c r="C230" s="421" t="s">
        <v>368</v>
      </c>
      <c r="D230" s="60">
        <f t="shared" si="3"/>
        <v>0</v>
      </c>
      <c r="E230" s="460"/>
      <c r="F230" s="461"/>
      <c r="G230" s="448"/>
      <c r="H230" s="386"/>
      <c r="I230" s="390"/>
    </row>
    <row r="231" spans="1:9" s="384" customFormat="1" ht="14.25" x14ac:dyDescent="0.2">
      <c r="A231" s="419">
        <v>3943</v>
      </c>
      <c r="B231" s="385"/>
      <c r="C231" s="421" t="s">
        <v>369</v>
      </c>
      <c r="D231" s="60">
        <f t="shared" si="3"/>
        <v>0</v>
      </c>
      <c r="E231" s="460"/>
      <c r="F231" s="461"/>
      <c r="G231" s="448"/>
      <c r="H231" s="386"/>
      <c r="I231" s="390"/>
    </row>
    <row r="232" spans="1:9" s="384" customFormat="1" ht="28.5" x14ac:dyDescent="0.2">
      <c r="A232" s="419">
        <v>3944</v>
      </c>
      <c r="B232" s="385"/>
      <c r="C232" s="421" t="s">
        <v>370</v>
      </c>
      <c r="D232" s="60">
        <f t="shared" si="3"/>
        <v>0</v>
      </c>
      <c r="E232" s="460"/>
      <c r="F232" s="461"/>
      <c r="G232" s="448"/>
      <c r="H232" s="386"/>
      <c r="I232" s="390"/>
    </row>
    <row r="233" spans="1:9" s="384" customFormat="1" ht="28.5" x14ac:dyDescent="0.2">
      <c r="A233" s="419">
        <v>3951</v>
      </c>
      <c r="B233" s="385"/>
      <c r="C233" s="421" t="s">
        <v>371</v>
      </c>
      <c r="D233" s="60">
        <f t="shared" si="3"/>
        <v>0</v>
      </c>
      <c r="E233" s="460"/>
      <c r="F233" s="461"/>
      <c r="G233" s="448"/>
      <c r="H233" s="386"/>
      <c r="I233" s="390"/>
    </row>
    <row r="234" spans="1:9" s="384" customFormat="1" ht="14.25" x14ac:dyDescent="0.2">
      <c r="A234" s="419">
        <v>3961</v>
      </c>
      <c r="B234" s="385"/>
      <c r="C234" s="421" t="s">
        <v>372</v>
      </c>
      <c r="D234" s="60">
        <f t="shared" si="3"/>
        <v>0</v>
      </c>
      <c r="E234" s="460"/>
      <c r="F234" s="461"/>
      <c r="G234" s="448"/>
      <c r="H234" s="386"/>
      <c r="I234" s="390"/>
    </row>
    <row r="235" spans="1:9" s="384" customFormat="1" ht="14.25" x14ac:dyDescent="0.2">
      <c r="A235" s="419">
        <v>3962</v>
      </c>
      <c r="B235" s="385"/>
      <c r="C235" s="421" t="s">
        <v>373</v>
      </c>
      <c r="D235" s="60">
        <f t="shared" si="3"/>
        <v>0</v>
      </c>
      <c r="E235" s="460"/>
      <c r="F235" s="461"/>
      <c r="G235" s="448"/>
      <c r="H235" s="386"/>
      <c r="I235" s="390"/>
    </row>
    <row r="236" spans="1:9" s="384" customFormat="1" ht="28.5" x14ac:dyDescent="0.2">
      <c r="A236" s="419">
        <v>3991</v>
      </c>
      <c r="B236" s="385"/>
      <c r="C236" s="421" t="s">
        <v>374</v>
      </c>
      <c r="D236" s="60">
        <f t="shared" si="3"/>
        <v>0</v>
      </c>
      <c r="E236" s="460"/>
      <c r="F236" s="461"/>
      <c r="G236" s="448"/>
      <c r="H236" s="386"/>
      <c r="I236" s="390"/>
    </row>
    <row r="237" spans="1:9" s="384" customFormat="1" ht="28.5" x14ac:dyDescent="0.2">
      <c r="A237" s="419">
        <v>3992</v>
      </c>
      <c r="B237" s="385"/>
      <c r="C237" s="421" t="s">
        <v>375</v>
      </c>
      <c r="D237" s="60">
        <f t="shared" si="3"/>
        <v>0</v>
      </c>
      <c r="E237" s="460"/>
      <c r="F237" s="461"/>
      <c r="G237" s="448"/>
      <c r="H237" s="386"/>
      <c r="I237" s="390"/>
    </row>
    <row r="238" spans="1:9" s="384" customFormat="1" ht="14.25" x14ac:dyDescent="0.2">
      <c r="A238" s="419">
        <v>3993</v>
      </c>
      <c r="B238" s="385"/>
      <c r="C238" s="421" t="s">
        <v>376</v>
      </c>
      <c r="D238" s="60">
        <f t="shared" si="3"/>
        <v>0</v>
      </c>
      <c r="E238" s="460"/>
      <c r="F238" s="461"/>
      <c r="G238" s="448"/>
      <c r="H238" s="386"/>
      <c r="I238" s="390"/>
    </row>
    <row r="239" spans="1:9" s="384" customFormat="1" ht="14.25" x14ac:dyDescent="0.2">
      <c r="A239" s="419">
        <v>3994</v>
      </c>
      <c r="B239" s="385"/>
      <c r="C239" s="421" t="s">
        <v>377</v>
      </c>
      <c r="D239" s="60">
        <f t="shared" si="3"/>
        <v>0</v>
      </c>
      <c r="E239" s="460"/>
      <c r="F239" s="461"/>
      <c r="G239" s="448"/>
      <c r="H239" s="386"/>
      <c r="I239" s="390"/>
    </row>
    <row r="240" spans="1:9" s="384" customFormat="1" ht="14.25" x14ac:dyDescent="0.2">
      <c r="A240" s="419">
        <v>3995</v>
      </c>
      <c r="B240" s="385"/>
      <c r="C240" s="421" t="s">
        <v>378</v>
      </c>
      <c r="D240" s="60">
        <f t="shared" si="3"/>
        <v>0</v>
      </c>
      <c r="E240" s="460"/>
      <c r="F240" s="461"/>
      <c r="G240" s="448"/>
      <c r="H240" s="386"/>
      <c r="I240" s="390"/>
    </row>
    <row r="241" spans="1:10" s="384" customFormat="1" ht="14.25" x14ac:dyDescent="0.2">
      <c r="A241" s="419">
        <v>3996</v>
      </c>
      <c r="B241" s="385"/>
      <c r="C241" s="421" t="s">
        <v>379</v>
      </c>
      <c r="D241" s="60">
        <f t="shared" si="3"/>
        <v>0</v>
      </c>
      <c r="E241" s="460"/>
      <c r="F241" s="461"/>
      <c r="G241" s="448"/>
      <c r="H241" s="386"/>
      <c r="I241" s="390"/>
    </row>
    <row r="242" spans="1:10" s="11" customFormat="1" ht="25.5" x14ac:dyDescent="0.2">
      <c r="A242" s="21"/>
      <c r="B242" s="21"/>
      <c r="C242" s="61" t="s">
        <v>18</v>
      </c>
      <c r="D242" s="64">
        <f>SUM(D137:D241)</f>
        <v>827453</v>
      </c>
      <c r="E242" s="64">
        <f>SUM(E137:E241)</f>
        <v>0</v>
      </c>
      <c r="F242" s="64">
        <f>SUM(F137:F241)</f>
        <v>7000</v>
      </c>
      <c r="G242" s="64">
        <f>SUM(G137:G241)</f>
        <v>10000</v>
      </c>
      <c r="H242" s="64">
        <f>SUM(H137:H241)</f>
        <v>810453</v>
      </c>
      <c r="I242" s="29"/>
      <c r="J242" s="25"/>
    </row>
    <row r="243" spans="1:10" x14ac:dyDescent="0.2">
      <c r="A243" s="34"/>
      <c r="B243" s="34"/>
      <c r="C243" s="59"/>
      <c r="D243" s="35">
        <f>SUM(E243:H243)</f>
        <v>0</v>
      </c>
      <c r="E243" s="466"/>
      <c r="F243" s="467"/>
      <c r="G243" s="477"/>
      <c r="H243" s="80"/>
      <c r="I243" s="37"/>
    </row>
    <row r="244" spans="1:10" s="11" customFormat="1" ht="24.75" customHeight="1" x14ac:dyDescent="0.2">
      <c r="A244" s="655" t="s">
        <v>116</v>
      </c>
      <c r="B244" s="656"/>
      <c r="C244" s="657"/>
      <c r="D244" s="22">
        <f t="shared" ref="D244:H244" si="4">SUM(D243:D243)</f>
        <v>0</v>
      </c>
      <c r="E244" s="22">
        <f t="shared" si="4"/>
        <v>0</v>
      </c>
      <c r="F244" s="22">
        <f t="shared" si="4"/>
        <v>0</v>
      </c>
      <c r="G244" s="22">
        <f t="shared" si="4"/>
        <v>0</v>
      </c>
      <c r="H244" s="22">
        <f t="shared" si="4"/>
        <v>0</v>
      </c>
      <c r="I244" s="24"/>
    </row>
    <row r="245" spans="1:10" s="364" customFormat="1" ht="14.25" x14ac:dyDescent="0.2">
      <c r="A245" s="427">
        <v>5111</v>
      </c>
      <c r="B245" s="354"/>
      <c r="C245" s="428"/>
      <c r="D245" s="68"/>
      <c r="E245" s="468"/>
      <c r="F245" s="467"/>
      <c r="G245" s="477"/>
      <c r="H245" s="369"/>
      <c r="I245" s="363"/>
    </row>
    <row r="246" spans="1:10" s="72" customFormat="1" ht="28.5" x14ac:dyDescent="0.2">
      <c r="A246" s="427">
        <v>5151</v>
      </c>
      <c r="B246" s="354"/>
      <c r="C246" s="428" t="s">
        <v>430</v>
      </c>
      <c r="D246" s="68">
        <f>SUM(E246:H246)</f>
        <v>0</v>
      </c>
      <c r="E246" s="468"/>
      <c r="F246" s="467"/>
      <c r="G246" s="477"/>
      <c r="H246" s="80"/>
      <c r="I246" s="71"/>
    </row>
    <row r="247" spans="1:10" s="364" customFormat="1" ht="14.25" x14ac:dyDescent="0.2">
      <c r="A247" s="427">
        <v>5211</v>
      </c>
      <c r="B247" s="354"/>
      <c r="C247" s="428"/>
      <c r="D247" s="68"/>
      <c r="E247" s="468"/>
      <c r="F247" s="467"/>
      <c r="G247" s="477"/>
      <c r="H247" s="369"/>
      <c r="I247" s="363"/>
    </row>
    <row r="248" spans="1:10" s="72" customFormat="1" ht="14.25" x14ac:dyDescent="0.2">
      <c r="A248" s="427"/>
      <c r="B248" s="354"/>
      <c r="C248" s="428"/>
      <c r="D248" s="68">
        <f>SUM(E248:H248)</f>
        <v>0</v>
      </c>
      <c r="E248" s="468"/>
      <c r="F248" s="467"/>
      <c r="G248" s="477"/>
      <c r="H248" s="80"/>
      <c r="I248" s="71"/>
    </row>
    <row r="249" spans="1:10" s="72" customFormat="1" ht="14.25" x14ac:dyDescent="0.2">
      <c r="A249" s="427">
        <v>5611</v>
      </c>
      <c r="B249" s="354"/>
      <c r="C249" s="428" t="s">
        <v>465</v>
      </c>
      <c r="D249" s="68">
        <f>SUM(E249:H249)</f>
        <v>0</v>
      </c>
      <c r="E249" s="468"/>
      <c r="F249" s="467"/>
      <c r="G249" s="477"/>
      <c r="H249" s="80"/>
      <c r="I249" s="71"/>
    </row>
    <row r="250" spans="1:10" s="364" customFormat="1" ht="14.25" x14ac:dyDescent="0.2">
      <c r="A250" s="427">
        <v>5641</v>
      </c>
      <c r="B250" s="354"/>
      <c r="C250" s="428"/>
      <c r="D250" s="68"/>
      <c r="E250" s="468"/>
      <c r="F250" s="467"/>
      <c r="G250" s="477"/>
      <c r="H250" s="369"/>
      <c r="I250" s="363"/>
    </row>
    <row r="251" spans="1:10" s="364" customFormat="1" ht="14.25" x14ac:dyDescent="0.2">
      <c r="A251" s="427"/>
      <c r="B251" s="354"/>
      <c r="C251" s="428"/>
      <c r="D251" s="68"/>
      <c r="E251" s="468"/>
      <c r="F251" s="467"/>
      <c r="G251" s="477"/>
      <c r="H251" s="369"/>
      <c r="I251" s="363"/>
    </row>
    <row r="252" spans="1:10" s="72" customFormat="1" x14ac:dyDescent="0.2">
      <c r="A252" s="34"/>
      <c r="B252" s="34"/>
      <c r="C252" s="59"/>
      <c r="D252" s="68">
        <f>SUM(E252:H252)</f>
        <v>0</v>
      </c>
      <c r="E252" s="468"/>
      <c r="F252" s="467"/>
      <c r="G252" s="477"/>
      <c r="H252" s="80"/>
      <c r="I252" s="71"/>
    </row>
    <row r="253" spans="1:10" s="11" customFormat="1" ht="25.5" x14ac:dyDescent="0.2">
      <c r="A253" s="21"/>
      <c r="B253" s="21"/>
      <c r="C253" s="61" t="s">
        <v>117</v>
      </c>
      <c r="D253" s="22">
        <f>SUM(D246:D252)</f>
        <v>0</v>
      </c>
      <c r="E253" s="22">
        <f>SUM(E246:E252)</f>
        <v>0</v>
      </c>
      <c r="F253" s="22">
        <f t="shared" ref="F253:H253" si="5">SUM(F246:F252)</f>
        <v>0</v>
      </c>
      <c r="G253" s="22">
        <f t="shared" si="5"/>
        <v>0</v>
      </c>
      <c r="H253" s="22">
        <f t="shared" si="5"/>
        <v>0</v>
      </c>
      <c r="I253" s="24"/>
    </row>
    <row r="254" spans="1:10" x14ac:dyDescent="0.2">
      <c r="A254" s="34"/>
      <c r="B254" s="34"/>
      <c r="C254" s="39"/>
      <c r="D254" s="35">
        <f>SUM(E254:H254)</f>
        <v>0</v>
      </c>
      <c r="E254" s="466"/>
      <c r="F254" s="467"/>
      <c r="G254" s="477"/>
      <c r="H254" s="80"/>
      <c r="I254" s="37"/>
    </row>
    <row r="255" spans="1:10" x14ac:dyDescent="0.2">
      <c r="A255" s="34"/>
      <c r="B255" s="34"/>
      <c r="C255" s="59"/>
      <c r="D255" s="35">
        <f>SUM(E255:H255)</f>
        <v>0</v>
      </c>
      <c r="E255" s="466"/>
      <c r="F255" s="467"/>
      <c r="G255" s="477"/>
      <c r="H255" s="80"/>
      <c r="I255" s="37"/>
    </row>
    <row r="256" spans="1:10" x14ac:dyDescent="0.2">
      <c r="A256" s="34"/>
      <c r="B256" s="34"/>
      <c r="C256" s="59"/>
      <c r="D256" s="35">
        <f>SUM(E256:H256)</f>
        <v>0</v>
      </c>
      <c r="E256" s="466"/>
      <c r="F256" s="467"/>
      <c r="G256" s="477"/>
      <c r="H256" s="80"/>
      <c r="I256" s="37"/>
    </row>
    <row r="257" spans="1:10" x14ac:dyDescent="0.2">
      <c r="A257" s="34"/>
      <c r="B257" s="34"/>
      <c r="C257" s="59"/>
      <c r="D257" s="35">
        <f>SUM(E257:H257)</f>
        <v>0</v>
      </c>
      <c r="E257" s="466"/>
      <c r="F257" s="467"/>
      <c r="G257" s="477"/>
      <c r="H257" s="80"/>
      <c r="I257" s="37"/>
    </row>
    <row r="258" spans="1:10" s="11" customFormat="1" ht="25.5" x14ac:dyDescent="0.2">
      <c r="A258" s="21"/>
      <c r="B258" s="21"/>
      <c r="C258" s="61" t="s">
        <v>118</v>
      </c>
      <c r="D258" s="22">
        <f>SUM(D254:D257)</f>
        <v>0</v>
      </c>
      <c r="E258" s="22">
        <f>SUM(E254:E257)</f>
        <v>0</v>
      </c>
      <c r="F258" s="22">
        <f t="shared" ref="F258:H258" si="6">SUM(F254:F257)</f>
        <v>0</v>
      </c>
      <c r="G258" s="22">
        <f t="shared" si="6"/>
        <v>0</v>
      </c>
      <c r="H258" s="22">
        <f t="shared" si="6"/>
        <v>0</v>
      </c>
      <c r="I258" s="24"/>
      <c r="J258" s="25"/>
    </row>
    <row r="259" spans="1:10" x14ac:dyDescent="0.2">
      <c r="A259" s="34"/>
      <c r="B259" s="34"/>
      <c r="C259" s="59"/>
      <c r="D259" s="35">
        <f>SUM(E259:H259)</f>
        <v>0</v>
      </c>
      <c r="E259" s="466"/>
      <c r="F259" s="467"/>
      <c r="G259" s="477"/>
      <c r="H259" s="80"/>
      <c r="I259" s="37"/>
    </row>
    <row r="260" spans="1:10" x14ac:dyDescent="0.2">
      <c r="A260" s="34"/>
      <c r="B260" s="34"/>
      <c r="C260" s="59"/>
      <c r="D260" s="35">
        <f>SUM(E260:H260)</f>
        <v>0</v>
      </c>
      <c r="E260" s="466"/>
      <c r="F260" s="467"/>
      <c r="G260" s="477"/>
      <c r="H260" s="80"/>
      <c r="I260" s="37"/>
    </row>
    <row r="261" spans="1:10" s="11" customFormat="1" x14ac:dyDescent="0.2">
      <c r="A261" s="21"/>
      <c r="B261" s="21"/>
      <c r="C261" s="61" t="s">
        <v>119</v>
      </c>
      <c r="D261" s="22">
        <f t="shared" ref="D261:H261" si="7">SUM(D259:D260)</f>
        <v>0</v>
      </c>
      <c r="E261" s="22">
        <f t="shared" si="7"/>
        <v>0</v>
      </c>
      <c r="F261" s="22">
        <f t="shared" si="7"/>
        <v>0</v>
      </c>
      <c r="G261" s="22">
        <f t="shared" si="7"/>
        <v>0</v>
      </c>
      <c r="H261" s="22">
        <f t="shared" si="7"/>
        <v>0</v>
      </c>
      <c r="I261" s="24"/>
    </row>
    <row r="262" spans="1:10" s="11" customFormat="1" ht="17.25" customHeight="1" x14ac:dyDescent="0.2">
      <c r="A262" s="129"/>
      <c r="B262" s="129"/>
      <c r="C262" s="130" t="s">
        <v>19</v>
      </c>
      <c r="D262" s="131">
        <f>SUM(D261,D258,D253,D244,D242,D136,D71)</f>
        <v>909453</v>
      </c>
      <c r="E262" s="131">
        <f>SUM(E261,E258,E253,E244,E242,E136,E71)</f>
        <v>0</v>
      </c>
      <c r="F262" s="131">
        <f>SUM(F261,F258,F253,F244,F242,F136,F71)</f>
        <v>7000</v>
      </c>
      <c r="G262" s="131">
        <f>SUM(G261,G258,G253,G244,G242,G136,G71)</f>
        <v>79000</v>
      </c>
      <c r="H262" s="131">
        <f>SUM(H261,H258,H253,H244,H242,H136,H71)</f>
        <v>823453</v>
      </c>
      <c r="I262" s="133"/>
      <c r="J262" s="25"/>
    </row>
    <row r="263" spans="1:10" x14ac:dyDescent="0.2">
      <c r="D263" s="86"/>
      <c r="E263" s="457"/>
      <c r="F263" s="457"/>
      <c r="G263" s="457"/>
      <c r="H263" s="72"/>
    </row>
    <row r="264" spans="1:10" x14ac:dyDescent="0.2">
      <c r="D264" s="86"/>
      <c r="E264" s="457"/>
      <c r="F264" s="457"/>
      <c r="G264" s="457"/>
      <c r="H264" s="72"/>
    </row>
    <row r="265" spans="1:10" x14ac:dyDescent="0.2">
      <c r="B265" s="42"/>
      <c r="C265" s="100" t="s">
        <v>136</v>
      </c>
      <c r="D265" s="101"/>
      <c r="E265" s="469" t="s">
        <v>129</v>
      </c>
      <c r="F265" s="469"/>
      <c r="G265" s="469"/>
      <c r="H265" s="102"/>
      <c r="I265" s="42" t="s">
        <v>428</v>
      </c>
    </row>
    <row r="266" spans="1:10" x14ac:dyDescent="0.2">
      <c r="B266" s="42"/>
      <c r="C266" s="100"/>
      <c r="D266" s="101"/>
      <c r="E266" s="469"/>
      <c r="F266" s="469"/>
      <c r="G266" s="469"/>
      <c r="H266" s="102"/>
    </row>
    <row r="267" spans="1:10" x14ac:dyDescent="0.2">
      <c r="B267" s="42"/>
      <c r="C267" s="100" t="s">
        <v>128</v>
      </c>
      <c r="D267" s="101"/>
      <c r="E267" s="469" t="s">
        <v>130</v>
      </c>
      <c r="F267" s="457"/>
      <c r="G267" s="469"/>
      <c r="H267" s="102"/>
      <c r="I267" s="42" t="s">
        <v>137</v>
      </c>
    </row>
    <row r="268" spans="1:10" x14ac:dyDescent="0.2">
      <c r="D268" s="86"/>
      <c r="E268" s="457"/>
      <c r="F268" s="457"/>
      <c r="G268" s="457"/>
      <c r="H268" s="72"/>
    </row>
    <row r="269" spans="1:10" x14ac:dyDescent="0.2">
      <c r="D269" s="86"/>
      <c r="E269" s="457"/>
      <c r="F269" s="457"/>
      <c r="G269" s="457"/>
      <c r="H269" s="72"/>
    </row>
    <row r="270" spans="1:10" x14ac:dyDescent="0.2">
      <c r="D270" s="86"/>
      <c r="E270" s="457"/>
      <c r="F270" s="457"/>
      <c r="G270" s="457"/>
      <c r="H270" s="72"/>
    </row>
    <row r="271" spans="1:10" x14ac:dyDescent="0.2">
      <c r="D271" s="86"/>
      <c r="E271" s="457"/>
      <c r="F271" s="457"/>
      <c r="G271" s="457"/>
      <c r="H271" s="72"/>
    </row>
    <row r="272" spans="1:10" x14ac:dyDescent="0.2">
      <c r="D272" s="86"/>
      <c r="E272" s="457"/>
      <c r="F272" s="457"/>
      <c r="G272" s="93"/>
      <c r="H272" s="72"/>
    </row>
    <row r="273" spans="4:8" x14ac:dyDescent="0.2">
      <c r="D273" s="86"/>
      <c r="E273" s="457"/>
      <c r="F273" s="457"/>
      <c r="G273" s="93"/>
      <c r="H273" s="72"/>
    </row>
    <row r="274" spans="4:8" x14ac:dyDescent="0.2">
      <c r="D274" s="86"/>
      <c r="E274" s="457"/>
      <c r="F274" s="457"/>
      <c r="G274" s="457"/>
      <c r="H274" s="72"/>
    </row>
    <row r="275" spans="4:8" x14ac:dyDescent="0.2">
      <c r="D275" s="86"/>
      <c r="E275" s="457"/>
      <c r="F275" s="457"/>
      <c r="G275" s="470"/>
      <c r="H275" s="72"/>
    </row>
    <row r="276" spans="4:8" x14ac:dyDescent="0.2">
      <c r="D276" s="86"/>
      <c r="E276" s="457"/>
      <c r="F276" s="457"/>
      <c r="G276" s="470"/>
      <c r="H276" s="94"/>
    </row>
    <row r="277" spans="4:8" x14ac:dyDescent="0.2">
      <c r="D277" s="86"/>
      <c r="E277" s="457"/>
      <c r="F277" s="457"/>
      <c r="G277" s="457"/>
      <c r="H277" s="72"/>
    </row>
    <row r="278" spans="4:8" x14ac:dyDescent="0.2">
      <c r="D278" s="86"/>
      <c r="E278" s="457"/>
      <c r="F278" s="457"/>
      <c r="G278" s="457"/>
      <c r="H278" s="72"/>
    </row>
    <row r="279" spans="4:8" x14ac:dyDescent="0.2">
      <c r="D279" s="86"/>
      <c r="E279" s="457"/>
      <c r="F279" s="457"/>
      <c r="G279" s="457"/>
      <c r="H279" s="72"/>
    </row>
    <row r="280" spans="4:8" x14ac:dyDescent="0.2">
      <c r="D280" s="86"/>
      <c r="E280" s="457"/>
      <c r="F280" s="470"/>
      <c r="G280" s="457"/>
      <c r="H280" s="72"/>
    </row>
    <row r="281" spans="4:8" x14ac:dyDescent="0.2">
      <c r="D281" s="86"/>
      <c r="E281" s="457"/>
      <c r="F281" s="457"/>
      <c r="G281" s="457"/>
      <c r="H281" s="72"/>
    </row>
    <row r="282" spans="4:8" x14ac:dyDescent="0.2">
      <c r="D282" s="86"/>
      <c r="E282" s="457"/>
      <c r="F282" s="457"/>
      <c r="G282" s="457"/>
      <c r="H282" s="72"/>
    </row>
    <row r="283" spans="4:8" x14ac:dyDescent="0.2">
      <c r="D283" s="86"/>
      <c r="E283" s="457"/>
      <c r="F283" s="457"/>
      <c r="G283" s="457"/>
      <c r="H283" s="72"/>
    </row>
    <row r="284" spans="4:8" x14ac:dyDescent="0.2">
      <c r="D284" s="86"/>
      <c r="E284" s="457"/>
      <c r="F284" s="457"/>
      <c r="G284" s="457"/>
      <c r="H284" s="72"/>
    </row>
    <row r="285" spans="4:8" x14ac:dyDescent="0.2">
      <c r="D285" s="86"/>
      <c r="E285" s="457"/>
      <c r="F285" s="457"/>
      <c r="G285" s="457"/>
      <c r="H285" s="72"/>
    </row>
    <row r="286" spans="4:8" x14ac:dyDescent="0.2">
      <c r="D286" s="86"/>
      <c r="E286" s="457"/>
      <c r="F286" s="457"/>
      <c r="G286" s="457"/>
      <c r="H286" s="72"/>
    </row>
    <row r="287" spans="4:8" x14ac:dyDescent="0.2">
      <c r="D287" s="86"/>
      <c r="E287" s="457"/>
      <c r="F287" s="457"/>
      <c r="G287" s="457"/>
      <c r="H287" s="72"/>
    </row>
    <row r="288" spans="4:8" x14ac:dyDescent="0.2">
      <c r="D288" s="86"/>
      <c r="E288" s="457"/>
      <c r="F288" s="457"/>
      <c r="G288" s="457"/>
      <c r="H288" s="72"/>
    </row>
    <row r="289" spans="4:8" x14ac:dyDescent="0.2">
      <c r="D289" s="86"/>
      <c r="E289" s="457"/>
      <c r="F289" s="457"/>
      <c r="G289" s="457"/>
      <c r="H289" s="72"/>
    </row>
    <row r="290" spans="4:8" x14ac:dyDescent="0.2">
      <c r="D290" s="86"/>
      <c r="E290" s="457"/>
      <c r="F290" s="457"/>
      <c r="G290" s="457"/>
      <c r="H290" s="72"/>
    </row>
    <row r="291" spans="4:8" x14ac:dyDescent="0.2">
      <c r="D291" s="86"/>
      <c r="E291" s="457"/>
      <c r="F291" s="457"/>
      <c r="G291" s="457"/>
      <c r="H291" s="72"/>
    </row>
    <row r="292" spans="4:8" x14ac:dyDescent="0.2">
      <c r="D292" s="86"/>
      <c r="E292" s="457"/>
      <c r="F292" s="457"/>
      <c r="G292" s="457"/>
      <c r="H292" s="72"/>
    </row>
    <row r="293" spans="4:8" x14ac:dyDescent="0.2">
      <c r="D293" s="86"/>
      <c r="E293" s="457"/>
      <c r="F293" s="457"/>
      <c r="G293" s="457"/>
      <c r="H293" s="72"/>
    </row>
    <row r="294" spans="4:8" x14ac:dyDescent="0.2">
      <c r="D294" s="86"/>
      <c r="E294" s="457"/>
      <c r="F294" s="457"/>
      <c r="G294" s="457"/>
      <c r="H294" s="72"/>
    </row>
    <row r="295" spans="4:8" x14ac:dyDescent="0.2">
      <c r="D295" s="86"/>
      <c r="E295" s="457"/>
      <c r="F295" s="457"/>
      <c r="G295" s="457"/>
      <c r="H295" s="72"/>
    </row>
    <row r="296" spans="4:8" x14ac:dyDescent="0.2">
      <c r="D296" s="86"/>
      <c r="E296" s="457"/>
      <c r="F296" s="457"/>
      <c r="G296" s="457"/>
      <c r="H296" s="72"/>
    </row>
    <row r="297" spans="4:8" x14ac:dyDescent="0.2">
      <c r="D297" s="86"/>
      <c r="E297" s="457"/>
      <c r="F297" s="457"/>
      <c r="G297" s="457"/>
      <c r="H297" s="72"/>
    </row>
    <row r="298" spans="4:8" x14ac:dyDescent="0.2">
      <c r="D298" s="86"/>
      <c r="E298" s="457"/>
      <c r="F298" s="457"/>
      <c r="G298" s="457"/>
      <c r="H298" s="72"/>
    </row>
    <row r="299" spans="4:8" x14ac:dyDescent="0.2">
      <c r="D299" s="86"/>
      <c r="E299" s="457"/>
      <c r="F299" s="457"/>
      <c r="G299" s="457"/>
      <c r="H299" s="72"/>
    </row>
    <row r="300" spans="4:8" x14ac:dyDescent="0.2">
      <c r="D300" s="86"/>
      <c r="E300" s="457"/>
      <c r="F300" s="457"/>
      <c r="G300" s="457"/>
      <c r="H300" s="72"/>
    </row>
    <row r="301" spans="4:8" x14ac:dyDescent="0.2">
      <c r="D301" s="86"/>
      <c r="E301" s="457"/>
      <c r="F301" s="457"/>
      <c r="G301" s="457"/>
      <c r="H301" s="72"/>
    </row>
    <row r="302" spans="4:8" x14ac:dyDescent="0.2">
      <c r="D302" s="86"/>
      <c r="E302" s="457"/>
      <c r="F302" s="457"/>
      <c r="G302" s="457"/>
      <c r="H302" s="72"/>
    </row>
    <row r="303" spans="4:8" x14ac:dyDescent="0.2">
      <c r="D303" s="86"/>
      <c r="E303" s="457"/>
      <c r="F303" s="457"/>
      <c r="G303" s="457"/>
      <c r="H303" s="72"/>
    </row>
    <row r="304" spans="4:8" x14ac:dyDescent="0.2">
      <c r="D304" s="86"/>
      <c r="E304" s="457"/>
      <c r="F304" s="457"/>
      <c r="G304" s="457"/>
      <c r="H304" s="72"/>
    </row>
    <row r="305" spans="4:8" x14ac:dyDescent="0.2">
      <c r="D305" s="86"/>
      <c r="E305" s="457"/>
      <c r="F305" s="457"/>
      <c r="G305" s="457"/>
      <c r="H305" s="72"/>
    </row>
    <row r="306" spans="4:8" x14ac:dyDescent="0.2">
      <c r="D306" s="86"/>
      <c r="E306" s="457"/>
      <c r="F306" s="457"/>
      <c r="G306" s="457"/>
      <c r="H306" s="72"/>
    </row>
    <row r="307" spans="4:8" x14ac:dyDescent="0.2">
      <c r="D307" s="86"/>
      <c r="E307" s="457"/>
      <c r="F307" s="457"/>
      <c r="G307" s="457"/>
      <c r="H307" s="72"/>
    </row>
    <row r="308" spans="4:8" x14ac:dyDescent="0.2">
      <c r="D308" s="86"/>
      <c r="E308" s="457"/>
      <c r="F308" s="457"/>
      <c r="G308" s="457"/>
      <c r="H308" s="72"/>
    </row>
    <row r="309" spans="4:8" x14ac:dyDescent="0.2">
      <c r="D309" s="86"/>
      <c r="E309" s="457"/>
      <c r="F309" s="457"/>
      <c r="G309" s="457"/>
      <c r="H309" s="72"/>
    </row>
    <row r="310" spans="4:8" x14ac:dyDescent="0.2">
      <c r="D310" s="86"/>
      <c r="E310" s="457"/>
      <c r="F310" s="457"/>
      <c r="G310" s="457"/>
      <c r="H310" s="72"/>
    </row>
    <row r="311" spans="4:8" x14ac:dyDescent="0.2">
      <c r="D311" s="86"/>
      <c r="E311" s="457"/>
      <c r="F311" s="457"/>
      <c r="G311" s="457"/>
      <c r="H311" s="72"/>
    </row>
    <row r="312" spans="4:8" x14ac:dyDescent="0.2">
      <c r="D312" s="86"/>
      <c r="E312" s="457"/>
      <c r="F312" s="457"/>
      <c r="G312" s="457"/>
      <c r="H312" s="72"/>
    </row>
    <row r="313" spans="4:8" x14ac:dyDescent="0.2">
      <c r="D313" s="86"/>
      <c r="E313" s="457"/>
      <c r="F313" s="457"/>
      <c r="G313" s="457"/>
      <c r="H313" s="72"/>
    </row>
    <row r="314" spans="4:8" x14ac:dyDescent="0.2">
      <c r="D314" s="86"/>
      <c r="E314" s="457"/>
      <c r="F314" s="457"/>
      <c r="G314" s="457"/>
      <c r="H314" s="72"/>
    </row>
    <row r="315" spans="4:8" x14ac:dyDescent="0.2">
      <c r="D315" s="86"/>
      <c r="E315" s="457"/>
      <c r="F315" s="457"/>
      <c r="G315" s="457"/>
      <c r="H315" s="72"/>
    </row>
    <row r="316" spans="4:8" x14ac:dyDescent="0.2">
      <c r="D316" s="86"/>
      <c r="E316" s="457"/>
      <c r="F316" s="457"/>
      <c r="G316" s="457"/>
      <c r="H316" s="72"/>
    </row>
    <row r="317" spans="4:8" x14ac:dyDescent="0.2">
      <c r="D317" s="86"/>
      <c r="E317" s="457"/>
      <c r="F317" s="457"/>
      <c r="G317" s="457"/>
      <c r="H317" s="72"/>
    </row>
    <row r="318" spans="4:8" x14ac:dyDescent="0.2">
      <c r="D318" s="86"/>
      <c r="E318" s="457"/>
      <c r="F318" s="457"/>
      <c r="G318" s="457"/>
      <c r="H318" s="72"/>
    </row>
    <row r="319" spans="4:8" x14ac:dyDescent="0.2">
      <c r="D319" s="86"/>
      <c r="E319" s="457"/>
      <c r="F319" s="457"/>
      <c r="G319" s="457"/>
      <c r="H319" s="72"/>
    </row>
    <row r="320" spans="4:8" x14ac:dyDescent="0.2">
      <c r="D320" s="86"/>
      <c r="E320" s="457"/>
      <c r="F320" s="457"/>
      <c r="G320" s="457"/>
      <c r="H320" s="72"/>
    </row>
    <row r="321" spans="4:8" x14ac:dyDescent="0.2">
      <c r="D321" s="86"/>
      <c r="E321" s="457"/>
      <c r="F321" s="457"/>
      <c r="G321" s="457"/>
      <c r="H321" s="72"/>
    </row>
    <row r="322" spans="4:8" x14ac:dyDescent="0.2">
      <c r="D322" s="86"/>
      <c r="E322" s="457"/>
      <c r="F322" s="457"/>
      <c r="G322" s="457"/>
      <c r="H322" s="72"/>
    </row>
    <row r="323" spans="4:8" x14ac:dyDescent="0.2">
      <c r="D323" s="86"/>
      <c r="E323" s="457"/>
      <c r="F323" s="457"/>
      <c r="G323" s="457"/>
      <c r="H323" s="72"/>
    </row>
    <row r="324" spans="4:8" x14ac:dyDescent="0.2">
      <c r="D324" s="86"/>
      <c r="E324" s="457"/>
      <c r="F324" s="457"/>
      <c r="G324" s="457"/>
      <c r="H324" s="72"/>
    </row>
    <row r="325" spans="4:8" x14ac:dyDescent="0.2">
      <c r="D325" s="86"/>
      <c r="E325" s="457"/>
      <c r="F325" s="457"/>
      <c r="G325" s="457"/>
      <c r="H325" s="72"/>
    </row>
    <row r="326" spans="4:8" x14ac:dyDescent="0.2">
      <c r="D326" s="86"/>
      <c r="E326" s="457"/>
      <c r="F326" s="457"/>
      <c r="G326" s="457"/>
      <c r="H326" s="72"/>
    </row>
    <row r="327" spans="4:8" x14ac:dyDescent="0.2">
      <c r="D327" s="86"/>
      <c r="E327" s="457"/>
      <c r="F327" s="457"/>
      <c r="G327" s="457"/>
      <c r="H327" s="72"/>
    </row>
    <row r="328" spans="4:8" x14ac:dyDescent="0.2">
      <c r="D328" s="86"/>
      <c r="E328" s="457"/>
      <c r="F328" s="457"/>
      <c r="G328" s="457"/>
      <c r="H328" s="72"/>
    </row>
    <row r="329" spans="4:8" x14ac:dyDescent="0.2">
      <c r="D329" s="86"/>
      <c r="E329" s="457"/>
      <c r="F329" s="457"/>
      <c r="G329" s="457"/>
      <c r="H329" s="72"/>
    </row>
    <row r="330" spans="4:8" x14ac:dyDescent="0.2">
      <c r="D330" s="86"/>
      <c r="E330" s="457"/>
      <c r="F330" s="457"/>
      <c r="G330" s="457"/>
      <c r="H330" s="72"/>
    </row>
    <row r="331" spans="4:8" x14ac:dyDescent="0.2">
      <c r="D331" s="86"/>
      <c r="E331" s="457"/>
      <c r="F331" s="457"/>
      <c r="G331" s="457"/>
      <c r="H331" s="72"/>
    </row>
    <row r="332" spans="4:8" x14ac:dyDescent="0.2">
      <c r="D332" s="86"/>
      <c r="E332" s="457"/>
      <c r="F332" s="457"/>
      <c r="G332" s="457"/>
      <c r="H332" s="72"/>
    </row>
    <row r="333" spans="4:8" x14ac:dyDescent="0.2">
      <c r="D333" s="86"/>
      <c r="E333" s="457"/>
      <c r="F333" s="457"/>
      <c r="G333" s="457"/>
      <c r="H333" s="72"/>
    </row>
    <row r="334" spans="4:8" x14ac:dyDescent="0.2">
      <c r="D334" s="86"/>
      <c r="E334" s="457"/>
      <c r="F334" s="457"/>
      <c r="G334" s="457"/>
      <c r="H334" s="72"/>
    </row>
    <row r="335" spans="4:8" x14ac:dyDescent="0.2">
      <c r="D335" s="86"/>
      <c r="E335" s="457"/>
      <c r="F335" s="457"/>
      <c r="G335" s="457"/>
      <c r="H335" s="72"/>
    </row>
    <row r="336" spans="4:8" x14ac:dyDescent="0.2">
      <c r="D336" s="86"/>
      <c r="E336" s="457"/>
      <c r="F336" s="457"/>
      <c r="G336" s="457"/>
      <c r="H336" s="72"/>
    </row>
    <row r="337" spans="4:8" x14ac:dyDescent="0.2">
      <c r="D337" s="86"/>
      <c r="E337" s="457"/>
      <c r="F337" s="457"/>
      <c r="G337" s="457"/>
      <c r="H337" s="72"/>
    </row>
    <row r="338" spans="4:8" x14ac:dyDescent="0.2">
      <c r="D338" s="86"/>
      <c r="E338" s="457"/>
      <c r="F338" s="457"/>
      <c r="G338" s="457"/>
      <c r="H338" s="72"/>
    </row>
    <row r="339" spans="4:8" x14ac:dyDescent="0.2">
      <c r="D339" s="86"/>
      <c r="E339" s="457"/>
      <c r="F339" s="457"/>
      <c r="G339" s="457"/>
      <c r="H339" s="72"/>
    </row>
    <row r="340" spans="4:8" x14ac:dyDescent="0.2">
      <c r="D340" s="86"/>
      <c r="E340" s="457"/>
      <c r="F340" s="457"/>
      <c r="G340" s="457"/>
      <c r="H340" s="72"/>
    </row>
    <row r="341" spans="4:8" x14ac:dyDescent="0.2">
      <c r="D341" s="86"/>
      <c r="E341" s="457"/>
      <c r="F341" s="457"/>
      <c r="G341" s="457"/>
      <c r="H341" s="72"/>
    </row>
    <row r="342" spans="4:8" x14ac:dyDescent="0.2">
      <c r="D342" s="86"/>
      <c r="E342" s="457"/>
      <c r="F342" s="457"/>
      <c r="G342" s="457"/>
      <c r="H342" s="72"/>
    </row>
    <row r="343" spans="4:8" x14ac:dyDescent="0.2">
      <c r="D343" s="86"/>
      <c r="E343" s="457"/>
      <c r="F343" s="457"/>
      <c r="G343" s="457"/>
      <c r="H343" s="72"/>
    </row>
    <row r="344" spans="4:8" x14ac:dyDescent="0.2">
      <c r="D344" s="86"/>
      <c r="E344" s="457"/>
      <c r="F344" s="457"/>
      <c r="G344" s="457"/>
      <c r="H344" s="72"/>
    </row>
    <row r="345" spans="4:8" x14ac:dyDescent="0.2">
      <c r="D345" s="86"/>
      <c r="E345" s="457"/>
      <c r="F345" s="457"/>
      <c r="G345" s="457"/>
      <c r="H345" s="72"/>
    </row>
    <row r="346" spans="4:8" x14ac:dyDescent="0.2">
      <c r="D346" s="86"/>
      <c r="E346" s="457"/>
      <c r="F346" s="457"/>
      <c r="G346" s="457"/>
      <c r="H346" s="72"/>
    </row>
    <row r="347" spans="4:8" x14ac:dyDescent="0.2">
      <c r="D347" s="86"/>
      <c r="E347" s="457"/>
      <c r="F347" s="457"/>
      <c r="G347" s="457"/>
      <c r="H347" s="72"/>
    </row>
    <row r="348" spans="4:8" x14ac:dyDescent="0.2">
      <c r="D348" s="86"/>
      <c r="E348" s="457"/>
      <c r="F348" s="457"/>
      <c r="G348" s="457"/>
      <c r="H348" s="72"/>
    </row>
    <row r="349" spans="4:8" x14ac:dyDescent="0.2">
      <c r="D349" s="86"/>
      <c r="E349" s="457"/>
      <c r="F349" s="457"/>
      <c r="G349" s="457"/>
      <c r="H349" s="72"/>
    </row>
    <row r="350" spans="4:8" x14ac:dyDescent="0.2">
      <c r="D350" s="86"/>
      <c r="E350" s="457"/>
      <c r="F350" s="457"/>
      <c r="G350" s="457"/>
      <c r="H350" s="72"/>
    </row>
    <row r="351" spans="4:8" x14ac:dyDescent="0.2">
      <c r="D351" s="86"/>
      <c r="E351" s="457"/>
      <c r="F351" s="457"/>
      <c r="G351" s="457"/>
      <c r="H351" s="72"/>
    </row>
    <row r="352" spans="4:8" x14ac:dyDescent="0.2">
      <c r="D352" s="86"/>
      <c r="E352" s="457"/>
      <c r="F352" s="457"/>
      <c r="G352" s="457"/>
      <c r="H352" s="72"/>
    </row>
    <row r="353" spans="4:8" x14ac:dyDescent="0.2">
      <c r="D353" s="86"/>
      <c r="E353" s="457"/>
      <c r="F353" s="457"/>
      <c r="G353" s="457"/>
      <c r="H353" s="72"/>
    </row>
    <row r="354" spans="4:8" x14ac:dyDescent="0.2">
      <c r="D354" s="86"/>
      <c r="E354" s="457"/>
      <c r="F354" s="457"/>
      <c r="G354" s="457"/>
      <c r="H354" s="72"/>
    </row>
    <row r="355" spans="4:8" x14ac:dyDescent="0.2">
      <c r="D355" s="86"/>
      <c r="E355" s="457"/>
      <c r="F355" s="457"/>
      <c r="G355" s="457"/>
      <c r="H355" s="72"/>
    </row>
    <row r="356" spans="4:8" x14ac:dyDescent="0.2">
      <c r="D356" s="86"/>
      <c r="E356" s="457"/>
      <c r="F356" s="457"/>
      <c r="G356" s="457"/>
      <c r="H356" s="72"/>
    </row>
    <row r="357" spans="4:8" x14ac:dyDescent="0.2">
      <c r="D357" s="86"/>
      <c r="E357" s="457"/>
      <c r="F357" s="457"/>
      <c r="G357" s="457"/>
      <c r="H357" s="72"/>
    </row>
    <row r="358" spans="4:8" x14ac:dyDescent="0.2">
      <c r="D358" s="86"/>
      <c r="E358" s="457"/>
      <c r="F358" s="457"/>
      <c r="G358" s="457"/>
      <c r="H358" s="72"/>
    </row>
    <row r="359" spans="4:8" x14ac:dyDescent="0.2">
      <c r="D359" s="86"/>
      <c r="E359" s="457"/>
      <c r="F359" s="457"/>
      <c r="G359" s="457"/>
      <c r="H359" s="72"/>
    </row>
    <row r="360" spans="4:8" x14ac:dyDescent="0.2">
      <c r="D360" s="86"/>
      <c r="E360" s="457"/>
      <c r="F360" s="457"/>
      <c r="G360" s="457"/>
      <c r="H360" s="72"/>
    </row>
    <row r="361" spans="4:8" x14ac:dyDescent="0.2">
      <c r="D361" s="86"/>
      <c r="E361" s="457"/>
      <c r="F361" s="457"/>
      <c r="G361" s="457"/>
      <c r="H361" s="72"/>
    </row>
    <row r="362" spans="4:8" x14ac:dyDescent="0.2">
      <c r="D362" s="86"/>
      <c r="E362" s="457"/>
      <c r="F362" s="457"/>
      <c r="G362" s="457"/>
      <c r="H362" s="72"/>
    </row>
    <row r="363" spans="4:8" x14ac:dyDescent="0.2">
      <c r="D363" s="86"/>
      <c r="E363" s="457"/>
      <c r="F363" s="457"/>
      <c r="G363" s="457"/>
      <c r="H363" s="72"/>
    </row>
    <row r="364" spans="4:8" x14ac:dyDescent="0.2">
      <c r="D364" s="86"/>
      <c r="E364" s="457"/>
      <c r="F364" s="457"/>
      <c r="G364" s="457"/>
      <c r="H364" s="72"/>
    </row>
    <row r="365" spans="4:8" x14ac:dyDescent="0.2">
      <c r="D365" s="86"/>
      <c r="E365" s="457"/>
      <c r="F365" s="457"/>
      <c r="G365" s="457"/>
      <c r="H365" s="72"/>
    </row>
    <row r="366" spans="4:8" x14ac:dyDescent="0.2">
      <c r="D366" s="86"/>
      <c r="E366" s="457"/>
      <c r="F366" s="457"/>
      <c r="G366" s="457"/>
      <c r="H366" s="72"/>
    </row>
    <row r="367" spans="4:8" x14ac:dyDescent="0.2">
      <c r="D367" s="86"/>
      <c r="E367" s="457"/>
      <c r="F367" s="457"/>
      <c r="G367" s="457"/>
      <c r="H367" s="72"/>
    </row>
    <row r="368" spans="4:8" x14ac:dyDescent="0.2">
      <c r="D368" s="86"/>
      <c r="E368" s="457"/>
      <c r="F368" s="457"/>
      <c r="G368" s="457"/>
      <c r="H368" s="72"/>
    </row>
    <row r="369" spans="4:8" x14ac:dyDescent="0.2">
      <c r="D369" s="86"/>
      <c r="E369" s="457"/>
      <c r="F369" s="457"/>
      <c r="G369" s="457"/>
      <c r="H369" s="72"/>
    </row>
    <row r="370" spans="4:8" x14ac:dyDescent="0.2">
      <c r="D370" s="86"/>
      <c r="E370" s="457"/>
      <c r="F370" s="457"/>
      <c r="G370" s="457"/>
      <c r="H370" s="72"/>
    </row>
    <row r="371" spans="4:8" x14ac:dyDescent="0.2">
      <c r="D371" s="86"/>
      <c r="E371" s="457"/>
      <c r="F371" s="457"/>
      <c r="G371" s="457"/>
      <c r="H371" s="72"/>
    </row>
    <row r="372" spans="4:8" x14ac:dyDescent="0.2">
      <c r="D372" s="86"/>
      <c r="E372" s="457"/>
      <c r="F372" s="457"/>
      <c r="G372" s="457"/>
      <c r="H372" s="72"/>
    </row>
    <row r="373" spans="4:8" x14ac:dyDescent="0.2">
      <c r="D373" s="86"/>
      <c r="E373" s="457"/>
      <c r="F373" s="457"/>
      <c r="G373" s="457"/>
      <c r="H373" s="72"/>
    </row>
    <row r="374" spans="4:8" x14ac:dyDescent="0.2">
      <c r="D374" s="86"/>
      <c r="E374" s="457"/>
      <c r="F374" s="457"/>
      <c r="G374" s="457"/>
      <c r="H374" s="72"/>
    </row>
    <row r="375" spans="4:8" x14ac:dyDescent="0.2">
      <c r="D375" s="86"/>
      <c r="E375" s="457"/>
      <c r="F375" s="457"/>
      <c r="G375" s="457"/>
      <c r="H375" s="72"/>
    </row>
    <row r="376" spans="4:8" x14ac:dyDescent="0.2">
      <c r="D376" s="86"/>
      <c r="E376" s="457"/>
      <c r="F376" s="457"/>
      <c r="G376" s="457"/>
      <c r="H376" s="72"/>
    </row>
    <row r="377" spans="4:8" x14ac:dyDescent="0.2">
      <c r="D377" s="86"/>
      <c r="E377" s="457"/>
      <c r="F377" s="457"/>
      <c r="G377" s="457"/>
      <c r="H377" s="72"/>
    </row>
    <row r="378" spans="4:8" x14ac:dyDescent="0.2">
      <c r="D378" s="86"/>
      <c r="E378" s="457"/>
      <c r="F378" s="457"/>
      <c r="G378" s="457"/>
      <c r="H378" s="72"/>
    </row>
    <row r="379" spans="4:8" x14ac:dyDescent="0.2">
      <c r="D379" s="86"/>
      <c r="E379" s="457"/>
      <c r="F379" s="457"/>
      <c r="G379" s="457"/>
      <c r="H379" s="72"/>
    </row>
    <row r="380" spans="4:8" x14ac:dyDescent="0.2">
      <c r="D380" s="86"/>
      <c r="E380" s="457"/>
      <c r="F380" s="457"/>
      <c r="G380" s="457"/>
      <c r="H380" s="72"/>
    </row>
    <row r="381" spans="4:8" x14ac:dyDescent="0.2">
      <c r="D381" s="86"/>
      <c r="E381" s="457"/>
      <c r="F381" s="457"/>
      <c r="G381" s="457"/>
      <c r="H381" s="72"/>
    </row>
    <row r="382" spans="4:8" x14ac:dyDescent="0.2">
      <c r="D382" s="86"/>
      <c r="E382" s="457"/>
      <c r="F382" s="457"/>
      <c r="G382" s="457"/>
      <c r="H382" s="72"/>
    </row>
    <row r="383" spans="4:8" x14ac:dyDescent="0.2">
      <c r="D383" s="86"/>
      <c r="E383" s="457"/>
      <c r="F383" s="457"/>
      <c r="G383" s="457"/>
      <c r="H383" s="72"/>
    </row>
    <row r="384" spans="4:8" x14ac:dyDescent="0.2">
      <c r="D384" s="86"/>
      <c r="E384" s="457"/>
      <c r="F384" s="457"/>
      <c r="G384" s="457"/>
      <c r="H384" s="72"/>
    </row>
    <row r="385" spans="4:8" x14ac:dyDescent="0.2">
      <c r="D385" s="86"/>
      <c r="E385" s="457"/>
      <c r="F385" s="457"/>
      <c r="G385" s="457"/>
      <c r="H385" s="72"/>
    </row>
    <row r="386" spans="4:8" x14ac:dyDescent="0.2">
      <c r="D386" s="86"/>
      <c r="E386" s="457"/>
      <c r="F386" s="457"/>
      <c r="G386" s="457"/>
      <c r="H386" s="72"/>
    </row>
    <row r="387" spans="4:8" x14ac:dyDescent="0.2">
      <c r="D387" s="86"/>
      <c r="E387" s="457"/>
      <c r="F387" s="457"/>
      <c r="G387" s="457"/>
      <c r="H387" s="72"/>
    </row>
    <row r="388" spans="4:8" x14ac:dyDescent="0.2">
      <c r="D388" s="86"/>
      <c r="E388" s="457"/>
      <c r="F388" s="457"/>
      <c r="G388" s="457"/>
      <c r="H388" s="72"/>
    </row>
    <row r="389" spans="4:8" x14ac:dyDescent="0.2">
      <c r="D389" s="86"/>
      <c r="E389" s="457"/>
      <c r="F389" s="457"/>
      <c r="G389" s="457"/>
      <c r="H389" s="72"/>
    </row>
    <row r="390" spans="4:8" x14ac:dyDescent="0.2">
      <c r="D390" s="86"/>
      <c r="E390" s="457"/>
      <c r="F390" s="457"/>
      <c r="G390" s="457"/>
      <c r="H390" s="72"/>
    </row>
    <row r="391" spans="4:8" x14ac:dyDescent="0.2">
      <c r="D391" s="86"/>
      <c r="E391" s="457"/>
      <c r="F391" s="457"/>
      <c r="G391" s="457"/>
      <c r="H391" s="72"/>
    </row>
    <row r="392" spans="4:8" x14ac:dyDescent="0.2">
      <c r="D392" s="86"/>
      <c r="E392" s="457"/>
      <c r="F392" s="457"/>
      <c r="G392" s="457"/>
      <c r="H392" s="72"/>
    </row>
    <row r="393" spans="4:8" x14ac:dyDescent="0.2">
      <c r="D393" s="86"/>
      <c r="E393" s="457"/>
      <c r="F393" s="457"/>
      <c r="G393" s="457"/>
      <c r="H393" s="72"/>
    </row>
    <row r="394" spans="4:8" x14ac:dyDescent="0.2">
      <c r="D394" s="86"/>
      <c r="E394" s="457"/>
      <c r="F394" s="457"/>
      <c r="G394" s="457"/>
      <c r="H394" s="72"/>
    </row>
    <row r="395" spans="4:8" x14ac:dyDescent="0.2">
      <c r="D395" s="86"/>
      <c r="E395" s="457"/>
      <c r="F395" s="457"/>
      <c r="G395" s="457"/>
      <c r="H395" s="72"/>
    </row>
    <row r="396" spans="4:8" x14ac:dyDescent="0.2">
      <c r="D396" s="86"/>
      <c r="E396" s="457"/>
      <c r="F396" s="457"/>
      <c r="G396" s="457"/>
      <c r="H396" s="72"/>
    </row>
    <row r="397" spans="4:8" x14ac:dyDescent="0.2">
      <c r="D397" s="86"/>
      <c r="E397" s="457"/>
      <c r="F397" s="457"/>
      <c r="G397" s="457"/>
      <c r="H397" s="72"/>
    </row>
    <row r="398" spans="4:8" x14ac:dyDescent="0.2">
      <c r="D398" s="86"/>
      <c r="E398" s="457"/>
      <c r="F398" s="457"/>
      <c r="G398" s="457"/>
      <c r="H398" s="72"/>
    </row>
    <row r="399" spans="4:8" x14ac:dyDescent="0.2">
      <c r="D399" s="86"/>
      <c r="E399" s="457"/>
      <c r="F399" s="457"/>
      <c r="G399" s="457"/>
      <c r="H399" s="72"/>
    </row>
    <row r="400" spans="4:8" x14ac:dyDescent="0.2">
      <c r="D400" s="86"/>
      <c r="E400" s="457"/>
      <c r="F400" s="457"/>
      <c r="G400" s="457"/>
      <c r="H400" s="72"/>
    </row>
    <row r="401" spans="4:8" x14ac:dyDescent="0.2">
      <c r="D401" s="86"/>
      <c r="E401" s="457"/>
      <c r="F401" s="457"/>
      <c r="G401" s="457"/>
      <c r="H401" s="72"/>
    </row>
    <row r="402" spans="4:8" x14ac:dyDescent="0.2">
      <c r="D402" s="86"/>
      <c r="E402" s="457"/>
      <c r="F402" s="457"/>
      <c r="G402" s="457"/>
      <c r="H402" s="72"/>
    </row>
    <row r="403" spans="4:8" x14ac:dyDescent="0.2">
      <c r="D403" s="86"/>
      <c r="E403" s="457"/>
      <c r="F403" s="457"/>
      <c r="G403" s="457"/>
      <c r="H403" s="72"/>
    </row>
    <row r="404" spans="4:8" x14ac:dyDescent="0.2">
      <c r="D404" s="86"/>
      <c r="E404" s="457"/>
      <c r="F404" s="457"/>
      <c r="G404" s="457"/>
      <c r="H404" s="72"/>
    </row>
    <row r="405" spans="4:8" x14ac:dyDescent="0.2">
      <c r="D405" s="86"/>
      <c r="E405" s="457"/>
      <c r="F405" s="457"/>
      <c r="G405" s="457"/>
      <c r="H405" s="72"/>
    </row>
    <row r="406" spans="4:8" x14ac:dyDescent="0.2">
      <c r="D406" s="86"/>
      <c r="E406" s="457"/>
      <c r="F406" s="457"/>
      <c r="G406" s="457"/>
      <c r="H406" s="72"/>
    </row>
    <row r="407" spans="4:8" x14ac:dyDescent="0.2">
      <c r="D407" s="86"/>
      <c r="E407" s="457"/>
      <c r="F407" s="457"/>
      <c r="G407" s="457"/>
      <c r="H407" s="72"/>
    </row>
    <row r="408" spans="4:8" x14ac:dyDescent="0.2">
      <c r="D408" s="86"/>
      <c r="E408" s="457"/>
      <c r="F408" s="457"/>
      <c r="G408" s="457"/>
      <c r="H408" s="72"/>
    </row>
    <row r="409" spans="4:8" x14ac:dyDescent="0.2">
      <c r="D409" s="86"/>
      <c r="E409" s="457"/>
      <c r="F409" s="457"/>
      <c r="G409" s="457"/>
      <c r="H409" s="72"/>
    </row>
    <row r="410" spans="4:8" x14ac:dyDescent="0.2">
      <c r="D410" s="86"/>
      <c r="E410" s="457"/>
      <c r="F410" s="457"/>
      <c r="G410" s="457"/>
      <c r="H410" s="72"/>
    </row>
    <row r="411" spans="4:8" x14ac:dyDescent="0.2">
      <c r="D411" s="86"/>
      <c r="E411" s="457"/>
      <c r="F411" s="457"/>
      <c r="G411" s="457"/>
      <c r="H411" s="72"/>
    </row>
    <row r="412" spans="4:8" x14ac:dyDescent="0.2">
      <c r="D412" s="86"/>
      <c r="E412" s="457"/>
      <c r="F412" s="457"/>
      <c r="G412" s="457"/>
      <c r="H412" s="72"/>
    </row>
    <row r="413" spans="4:8" x14ac:dyDescent="0.2">
      <c r="D413" s="86"/>
      <c r="E413" s="457"/>
      <c r="F413" s="457"/>
      <c r="G413" s="457"/>
      <c r="H413" s="72"/>
    </row>
    <row r="414" spans="4:8" x14ac:dyDescent="0.2">
      <c r="D414" s="86"/>
      <c r="E414" s="457"/>
      <c r="F414" s="457"/>
      <c r="G414" s="457"/>
      <c r="H414" s="72"/>
    </row>
    <row r="415" spans="4:8" x14ac:dyDescent="0.2">
      <c r="D415" s="86"/>
      <c r="E415" s="457"/>
      <c r="F415" s="457"/>
      <c r="G415" s="457"/>
      <c r="H415" s="72"/>
    </row>
    <row r="416" spans="4:8" x14ac:dyDescent="0.2">
      <c r="D416" s="86"/>
      <c r="E416" s="457"/>
      <c r="F416" s="457"/>
      <c r="G416" s="457"/>
      <c r="H416" s="72"/>
    </row>
    <row r="417" spans="4:8" x14ac:dyDescent="0.2">
      <c r="D417" s="86"/>
      <c r="E417" s="457"/>
      <c r="F417" s="457"/>
      <c r="G417" s="457"/>
      <c r="H417" s="72"/>
    </row>
    <row r="418" spans="4:8" x14ac:dyDescent="0.2">
      <c r="D418" s="86"/>
      <c r="E418" s="457"/>
      <c r="F418" s="457"/>
      <c r="G418" s="457"/>
      <c r="H418" s="72"/>
    </row>
    <row r="419" spans="4:8" x14ac:dyDescent="0.2">
      <c r="D419" s="86"/>
      <c r="E419" s="457"/>
      <c r="F419" s="457"/>
      <c r="G419" s="457"/>
      <c r="H419" s="72"/>
    </row>
    <row r="420" spans="4:8" x14ac:dyDescent="0.2">
      <c r="D420" s="86"/>
      <c r="E420" s="457"/>
      <c r="F420" s="457"/>
      <c r="G420" s="457"/>
      <c r="H420" s="72"/>
    </row>
    <row r="421" spans="4:8" x14ac:dyDescent="0.2">
      <c r="D421" s="86"/>
      <c r="E421" s="457"/>
      <c r="F421" s="457"/>
      <c r="G421" s="457"/>
      <c r="H421" s="72"/>
    </row>
    <row r="422" spans="4:8" x14ac:dyDescent="0.2">
      <c r="D422" s="86"/>
      <c r="E422" s="457"/>
      <c r="F422" s="457"/>
      <c r="G422" s="457"/>
      <c r="H422" s="72"/>
    </row>
    <row r="423" spans="4:8" x14ac:dyDescent="0.2">
      <c r="D423" s="86"/>
      <c r="E423" s="457"/>
      <c r="F423" s="457"/>
      <c r="G423" s="457"/>
      <c r="H423" s="72"/>
    </row>
    <row r="424" spans="4:8" x14ac:dyDescent="0.2">
      <c r="D424" s="86"/>
      <c r="E424" s="457"/>
      <c r="F424" s="457"/>
      <c r="G424" s="457"/>
      <c r="H424" s="72"/>
    </row>
    <row r="425" spans="4:8" x14ac:dyDescent="0.2">
      <c r="D425" s="86"/>
      <c r="E425" s="457"/>
      <c r="F425" s="457"/>
      <c r="G425" s="457"/>
      <c r="H425" s="72"/>
    </row>
    <row r="426" spans="4:8" x14ac:dyDescent="0.2">
      <c r="D426" s="86"/>
      <c r="E426" s="457"/>
      <c r="F426" s="457"/>
      <c r="G426" s="457"/>
      <c r="H426" s="72"/>
    </row>
    <row r="427" spans="4:8" x14ac:dyDescent="0.2">
      <c r="D427" s="86"/>
      <c r="E427" s="457"/>
      <c r="F427" s="457"/>
      <c r="G427" s="457"/>
      <c r="H427" s="72"/>
    </row>
    <row r="428" spans="4:8" x14ac:dyDescent="0.2">
      <c r="D428" s="86"/>
      <c r="E428" s="457"/>
      <c r="F428" s="457"/>
      <c r="G428" s="457"/>
      <c r="H428" s="72"/>
    </row>
    <row r="429" spans="4:8" x14ac:dyDescent="0.2">
      <c r="D429" s="86"/>
      <c r="E429" s="457"/>
      <c r="F429" s="457"/>
      <c r="G429" s="457"/>
      <c r="H429" s="72"/>
    </row>
    <row r="430" spans="4:8" x14ac:dyDescent="0.2">
      <c r="D430" s="86"/>
      <c r="E430" s="457"/>
      <c r="F430" s="457"/>
      <c r="G430" s="457"/>
      <c r="H430" s="72"/>
    </row>
    <row r="431" spans="4:8" x14ac:dyDescent="0.2">
      <c r="D431" s="86"/>
      <c r="E431" s="457"/>
      <c r="F431" s="457"/>
      <c r="G431" s="457"/>
      <c r="H431" s="72"/>
    </row>
    <row r="432" spans="4:8" x14ac:dyDescent="0.2">
      <c r="D432" s="86"/>
      <c r="E432" s="457"/>
      <c r="F432" s="457"/>
      <c r="G432" s="457"/>
      <c r="H432" s="72"/>
    </row>
    <row r="433" spans="4:8" x14ac:dyDescent="0.2">
      <c r="D433" s="86"/>
      <c r="E433" s="457"/>
      <c r="F433" s="457"/>
      <c r="G433" s="457"/>
      <c r="H433" s="72"/>
    </row>
    <row r="434" spans="4:8" x14ac:dyDescent="0.2">
      <c r="D434" s="86"/>
      <c r="E434" s="457"/>
      <c r="F434" s="457"/>
      <c r="G434" s="457"/>
      <c r="H434" s="72"/>
    </row>
    <row r="435" spans="4:8" x14ac:dyDescent="0.2">
      <c r="D435" s="86"/>
      <c r="E435" s="457"/>
      <c r="F435" s="457"/>
      <c r="G435" s="457"/>
      <c r="H435" s="72"/>
    </row>
    <row r="436" spans="4:8" x14ac:dyDescent="0.2">
      <c r="D436" s="86"/>
      <c r="E436" s="457"/>
      <c r="F436" s="457"/>
      <c r="G436" s="457"/>
      <c r="H436" s="72"/>
    </row>
    <row r="437" spans="4:8" x14ac:dyDescent="0.2">
      <c r="D437" s="86"/>
      <c r="E437" s="457"/>
      <c r="F437" s="457"/>
      <c r="G437" s="457"/>
      <c r="H437" s="72"/>
    </row>
    <row r="438" spans="4:8" x14ac:dyDescent="0.2">
      <c r="D438" s="86"/>
      <c r="E438" s="457"/>
      <c r="F438" s="457"/>
      <c r="G438" s="457"/>
      <c r="H438" s="72"/>
    </row>
    <row r="439" spans="4:8" x14ac:dyDescent="0.2">
      <c r="D439" s="86"/>
      <c r="E439" s="457"/>
      <c r="F439" s="457"/>
      <c r="G439" s="457"/>
      <c r="H439" s="72"/>
    </row>
    <row r="440" spans="4:8" x14ac:dyDescent="0.2">
      <c r="D440" s="86"/>
      <c r="E440" s="457"/>
      <c r="F440" s="457"/>
      <c r="G440" s="457"/>
      <c r="H440" s="72"/>
    </row>
    <row r="441" spans="4:8" x14ac:dyDescent="0.2">
      <c r="D441" s="86"/>
      <c r="E441" s="457"/>
      <c r="F441" s="457"/>
      <c r="G441" s="457"/>
      <c r="H441" s="72"/>
    </row>
    <row r="442" spans="4:8" x14ac:dyDescent="0.2">
      <c r="D442" s="86"/>
      <c r="E442" s="457"/>
      <c r="F442" s="457"/>
      <c r="G442" s="457"/>
      <c r="H442" s="72"/>
    </row>
    <row r="443" spans="4:8" x14ac:dyDescent="0.2">
      <c r="D443" s="86"/>
      <c r="E443" s="457"/>
      <c r="F443" s="457"/>
      <c r="G443" s="457"/>
      <c r="H443" s="72"/>
    </row>
    <row r="444" spans="4:8" x14ac:dyDescent="0.2">
      <c r="D444" s="86"/>
      <c r="E444" s="457"/>
      <c r="F444" s="457"/>
      <c r="G444" s="457"/>
      <c r="H444" s="72"/>
    </row>
    <row r="445" spans="4:8" x14ac:dyDescent="0.2">
      <c r="D445" s="86"/>
      <c r="E445" s="457"/>
      <c r="F445" s="457"/>
      <c r="G445" s="457"/>
      <c r="H445" s="72"/>
    </row>
    <row r="446" spans="4:8" x14ac:dyDescent="0.2">
      <c r="D446" s="86"/>
      <c r="E446" s="457"/>
      <c r="F446" s="457"/>
      <c r="G446" s="457"/>
      <c r="H446" s="72"/>
    </row>
    <row r="447" spans="4:8" x14ac:dyDescent="0.2">
      <c r="D447" s="86"/>
      <c r="E447" s="457"/>
      <c r="F447" s="457"/>
      <c r="G447" s="457"/>
      <c r="H447" s="72"/>
    </row>
    <row r="448" spans="4:8" x14ac:dyDescent="0.2">
      <c r="D448" s="86"/>
      <c r="E448" s="457"/>
      <c r="F448" s="457"/>
      <c r="G448" s="457"/>
      <c r="H448" s="72"/>
    </row>
    <row r="449" spans="4:8" x14ac:dyDescent="0.2">
      <c r="D449" s="86"/>
      <c r="E449" s="457"/>
      <c r="F449" s="457"/>
      <c r="G449" s="457"/>
      <c r="H449" s="72"/>
    </row>
    <row r="450" spans="4:8" x14ac:dyDescent="0.2">
      <c r="D450" s="86"/>
      <c r="E450" s="457"/>
      <c r="F450" s="457"/>
      <c r="G450" s="457"/>
      <c r="H450" s="72"/>
    </row>
    <row r="451" spans="4:8" x14ac:dyDescent="0.2">
      <c r="D451" s="86"/>
      <c r="E451" s="457"/>
      <c r="F451" s="457"/>
      <c r="G451" s="457"/>
      <c r="H451" s="72"/>
    </row>
    <row r="452" spans="4:8" x14ac:dyDescent="0.2">
      <c r="D452" s="86"/>
      <c r="E452" s="457"/>
      <c r="F452" s="457"/>
      <c r="G452" s="457"/>
      <c r="H452" s="72"/>
    </row>
    <row r="453" spans="4:8" x14ac:dyDescent="0.2">
      <c r="D453" s="86"/>
      <c r="E453" s="457"/>
      <c r="F453" s="457"/>
      <c r="G453" s="457"/>
      <c r="H453" s="72"/>
    </row>
    <row r="454" spans="4:8" x14ac:dyDescent="0.2">
      <c r="D454" s="86"/>
      <c r="E454" s="457"/>
      <c r="F454" s="457"/>
      <c r="G454" s="457"/>
      <c r="H454" s="72"/>
    </row>
    <row r="455" spans="4:8" x14ac:dyDescent="0.2">
      <c r="D455" s="86"/>
      <c r="E455" s="457"/>
      <c r="F455" s="457"/>
      <c r="G455" s="457"/>
      <c r="H455" s="72"/>
    </row>
    <row r="456" spans="4:8" x14ac:dyDescent="0.2">
      <c r="D456" s="86"/>
      <c r="E456" s="457"/>
      <c r="F456" s="457"/>
      <c r="G456" s="457"/>
      <c r="H456" s="72"/>
    </row>
    <row r="457" spans="4:8" x14ac:dyDescent="0.2">
      <c r="D457" s="86"/>
      <c r="E457" s="457"/>
      <c r="F457" s="457"/>
      <c r="G457" s="457"/>
      <c r="H457" s="72"/>
    </row>
    <row r="458" spans="4:8" x14ac:dyDescent="0.2">
      <c r="D458" s="86"/>
      <c r="E458" s="457"/>
      <c r="F458" s="457"/>
      <c r="G458" s="457"/>
      <c r="H458" s="72"/>
    </row>
    <row r="459" spans="4:8" x14ac:dyDescent="0.2">
      <c r="D459" s="86"/>
      <c r="E459" s="457"/>
      <c r="F459" s="457"/>
      <c r="G459" s="457"/>
      <c r="H459" s="72"/>
    </row>
    <row r="460" spans="4:8" x14ac:dyDescent="0.2">
      <c r="D460" s="86"/>
      <c r="E460" s="457"/>
      <c r="F460" s="457"/>
      <c r="G460" s="457"/>
      <c r="H460" s="72"/>
    </row>
    <row r="461" spans="4:8" x14ac:dyDescent="0.2">
      <c r="D461" s="86"/>
      <c r="E461" s="457"/>
      <c r="F461" s="457"/>
      <c r="G461" s="457"/>
      <c r="H461" s="72"/>
    </row>
    <row r="462" spans="4:8" x14ac:dyDescent="0.2">
      <c r="D462" s="86"/>
      <c r="E462" s="457"/>
      <c r="F462" s="457"/>
      <c r="G462" s="457"/>
      <c r="H462" s="72"/>
    </row>
    <row r="463" spans="4:8" x14ac:dyDescent="0.2">
      <c r="D463" s="86"/>
      <c r="E463" s="457"/>
      <c r="F463" s="457"/>
      <c r="G463" s="457"/>
      <c r="H463" s="72"/>
    </row>
    <row r="464" spans="4:8" x14ac:dyDescent="0.2">
      <c r="D464" s="86"/>
      <c r="E464" s="457"/>
      <c r="F464" s="457"/>
      <c r="G464" s="457"/>
      <c r="H464" s="72"/>
    </row>
    <row r="465" spans="4:8" x14ac:dyDescent="0.2">
      <c r="D465" s="86"/>
      <c r="E465" s="457"/>
      <c r="F465" s="457"/>
      <c r="G465" s="457"/>
      <c r="H465" s="72"/>
    </row>
    <row r="466" spans="4:8" x14ac:dyDescent="0.2">
      <c r="D466" s="86"/>
      <c r="E466" s="457"/>
      <c r="F466" s="457"/>
      <c r="G466" s="457"/>
      <c r="H466" s="72"/>
    </row>
    <row r="467" spans="4:8" x14ac:dyDescent="0.2">
      <c r="D467" s="86"/>
      <c r="E467" s="457"/>
      <c r="F467" s="457"/>
      <c r="G467" s="457"/>
      <c r="H467" s="72"/>
    </row>
    <row r="468" spans="4:8" x14ac:dyDescent="0.2">
      <c r="D468" s="86"/>
      <c r="E468" s="457"/>
      <c r="F468" s="457"/>
      <c r="G468" s="457"/>
      <c r="H468" s="72"/>
    </row>
    <row r="469" spans="4:8" x14ac:dyDescent="0.2">
      <c r="D469" s="86"/>
      <c r="E469" s="457"/>
      <c r="F469" s="457"/>
      <c r="G469" s="457"/>
      <c r="H469" s="72"/>
    </row>
    <row r="470" spans="4:8" x14ac:dyDescent="0.2">
      <c r="D470" s="86"/>
      <c r="E470" s="457"/>
      <c r="F470" s="457"/>
      <c r="G470" s="457"/>
      <c r="H470" s="72"/>
    </row>
    <row r="471" spans="4:8" x14ac:dyDescent="0.2">
      <c r="D471" s="86"/>
      <c r="E471" s="457"/>
      <c r="F471" s="457"/>
      <c r="G471" s="457"/>
      <c r="H471" s="72"/>
    </row>
    <row r="472" spans="4:8" x14ac:dyDescent="0.2">
      <c r="D472" s="86"/>
      <c r="E472" s="457"/>
      <c r="F472" s="457"/>
      <c r="G472" s="457"/>
      <c r="H472" s="72"/>
    </row>
    <row r="473" spans="4:8" x14ac:dyDescent="0.2">
      <c r="D473" s="86"/>
      <c r="E473" s="457"/>
      <c r="F473" s="457"/>
      <c r="G473" s="457"/>
      <c r="H473" s="72"/>
    </row>
    <row r="474" spans="4:8" x14ac:dyDescent="0.2">
      <c r="D474" s="86"/>
      <c r="E474" s="457"/>
      <c r="F474" s="457"/>
      <c r="G474" s="457"/>
      <c r="H474" s="72"/>
    </row>
    <row r="475" spans="4:8" x14ac:dyDescent="0.2">
      <c r="D475" s="86"/>
      <c r="E475" s="457"/>
      <c r="F475" s="457"/>
      <c r="G475" s="457"/>
      <c r="H475" s="72"/>
    </row>
    <row r="476" spans="4:8" x14ac:dyDescent="0.2">
      <c r="D476" s="86"/>
      <c r="E476" s="457"/>
      <c r="F476" s="457"/>
      <c r="G476" s="457"/>
      <c r="H476" s="72"/>
    </row>
    <row r="477" spans="4:8" x14ac:dyDescent="0.2">
      <c r="D477" s="86"/>
      <c r="E477" s="457"/>
      <c r="F477" s="457"/>
      <c r="G477" s="457"/>
      <c r="H477" s="72"/>
    </row>
    <row r="478" spans="4:8" x14ac:dyDescent="0.2">
      <c r="D478" s="86"/>
      <c r="E478" s="457"/>
      <c r="F478" s="457"/>
      <c r="G478" s="457"/>
      <c r="H478" s="72"/>
    </row>
    <row r="479" spans="4:8" x14ac:dyDescent="0.2">
      <c r="D479" s="86"/>
      <c r="E479" s="457"/>
      <c r="F479" s="457"/>
      <c r="G479" s="457"/>
      <c r="H479" s="72"/>
    </row>
    <row r="480" spans="4:8" x14ac:dyDescent="0.2">
      <c r="D480" s="86"/>
      <c r="E480" s="457"/>
      <c r="F480" s="457"/>
      <c r="G480" s="457"/>
      <c r="H480" s="72"/>
    </row>
    <row r="481" spans="4:8" x14ac:dyDescent="0.2">
      <c r="D481" s="86"/>
      <c r="E481" s="457"/>
      <c r="F481" s="457"/>
      <c r="G481" s="457"/>
      <c r="H481" s="72"/>
    </row>
    <row r="482" spans="4:8" x14ac:dyDescent="0.2">
      <c r="D482" s="86"/>
      <c r="E482" s="457"/>
      <c r="F482" s="457"/>
      <c r="G482" s="457"/>
      <c r="H482" s="72"/>
    </row>
    <row r="483" spans="4:8" x14ac:dyDescent="0.2">
      <c r="D483" s="86"/>
      <c r="E483" s="457"/>
      <c r="F483" s="457"/>
      <c r="G483" s="457"/>
      <c r="H483" s="72"/>
    </row>
    <row r="484" spans="4:8" x14ac:dyDescent="0.2">
      <c r="D484" s="86"/>
      <c r="E484" s="457"/>
      <c r="F484" s="457"/>
      <c r="G484" s="457"/>
      <c r="H484" s="72"/>
    </row>
    <row r="485" spans="4:8" x14ac:dyDescent="0.2">
      <c r="D485" s="86"/>
      <c r="E485" s="457"/>
      <c r="F485" s="457"/>
      <c r="G485" s="457"/>
      <c r="H485" s="72"/>
    </row>
    <row r="486" spans="4:8" x14ac:dyDescent="0.2">
      <c r="D486" s="86"/>
      <c r="E486" s="457"/>
      <c r="F486" s="457"/>
      <c r="G486" s="457"/>
      <c r="H486" s="72"/>
    </row>
    <row r="487" spans="4:8" x14ac:dyDescent="0.2">
      <c r="D487" s="86"/>
      <c r="E487" s="457"/>
      <c r="F487" s="457"/>
      <c r="G487" s="457"/>
      <c r="H487" s="72"/>
    </row>
    <row r="488" spans="4:8" x14ac:dyDescent="0.2">
      <c r="D488" s="86"/>
      <c r="E488" s="457"/>
      <c r="F488" s="457"/>
      <c r="G488" s="457"/>
      <c r="H488" s="72"/>
    </row>
    <row r="489" spans="4:8" x14ac:dyDescent="0.2">
      <c r="D489" s="86"/>
      <c r="E489" s="457"/>
      <c r="F489" s="457"/>
      <c r="G489" s="457"/>
      <c r="H489" s="72"/>
    </row>
    <row r="490" spans="4:8" x14ac:dyDescent="0.2">
      <c r="D490" s="86"/>
      <c r="E490" s="457"/>
      <c r="F490" s="457"/>
      <c r="G490" s="457"/>
      <c r="H490" s="72"/>
    </row>
    <row r="491" spans="4:8" x14ac:dyDescent="0.2">
      <c r="D491" s="86"/>
      <c r="E491" s="457"/>
      <c r="F491" s="457"/>
      <c r="G491" s="457"/>
      <c r="H491" s="72"/>
    </row>
    <row r="492" spans="4:8" x14ac:dyDescent="0.2">
      <c r="D492" s="86"/>
      <c r="E492" s="457"/>
      <c r="F492" s="457"/>
      <c r="G492" s="457"/>
      <c r="H492" s="72"/>
    </row>
    <row r="493" spans="4:8" x14ac:dyDescent="0.2">
      <c r="D493" s="86"/>
      <c r="E493" s="457"/>
      <c r="F493" s="457"/>
      <c r="G493" s="457"/>
      <c r="H493" s="72"/>
    </row>
    <row r="494" spans="4:8" x14ac:dyDescent="0.2">
      <c r="D494" s="86"/>
      <c r="E494" s="457"/>
      <c r="F494" s="457"/>
      <c r="G494" s="457"/>
      <c r="H494" s="72"/>
    </row>
    <row r="495" spans="4:8" x14ac:dyDescent="0.2">
      <c r="D495" s="86"/>
      <c r="E495" s="457"/>
      <c r="F495" s="457"/>
      <c r="G495" s="457"/>
      <c r="H495" s="72"/>
    </row>
    <row r="496" spans="4:8" x14ac:dyDescent="0.2">
      <c r="D496" s="86"/>
      <c r="E496" s="457"/>
      <c r="F496" s="457"/>
      <c r="G496" s="457"/>
      <c r="H496" s="72"/>
    </row>
    <row r="497" spans="4:8" x14ac:dyDescent="0.2">
      <c r="D497" s="86"/>
      <c r="E497" s="457"/>
      <c r="F497" s="457"/>
      <c r="G497" s="457"/>
      <c r="H497" s="72"/>
    </row>
    <row r="498" spans="4:8" x14ac:dyDescent="0.2">
      <c r="D498" s="86"/>
      <c r="E498" s="457"/>
      <c r="F498" s="457"/>
      <c r="G498" s="457"/>
      <c r="H498" s="72"/>
    </row>
    <row r="499" spans="4:8" x14ac:dyDescent="0.2">
      <c r="D499" s="86"/>
      <c r="E499" s="457"/>
      <c r="F499" s="457"/>
      <c r="G499" s="457"/>
      <c r="H499" s="72"/>
    </row>
    <row r="500" spans="4:8" x14ac:dyDescent="0.2">
      <c r="D500" s="86"/>
      <c r="E500" s="457"/>
      <c r="F500" s="457"/>
      <c r="G500" s="457"/>
      <c r="H500" s="72"/>
    </row>
    <row r="501" spans="4:8" x14ac:dyDescent="0.2">
      <c r="D501" s="86"/>
      <c r="E501" s="457"/>
      <c r="F501" s="457"/>
      <c r="G501" s="457"/>
      <c r="H501" s="72"/>
    </row>
    <row r="502" spans="4:8" x14ac:dyDescent="0.2">
      <c r="D502" s="86"/>
      <c r="E502" s="457"/>
      <c r="F502" s="457"/>
      <c r="G502" s="457"/>
      <c r="H502" s="72"/>
    </row>
    <row r="503" spans="4:8" x14ac:dyDescent="0.2">
      <c r="D503" s="86"/>
      <c r="E503" s="457"/>
      <c r="F503" s="457"/>
      <c r="G503" s="457"/>
      <c r="H503" s="72"/>
    </row>
    <row r="504" spans="4:8" x14ac:dyDescent="0.2">
      <c r="D504" s="86"/>
      <c r="E504" s="457"/>
      <c r="F504" s="457"/>
      <c r="G504" s="457"/>
      <c r="H504" s="72"/>
    </row>
    <row r="505" spans="4:8" x14ac:dyDescent="0.2">
      <c r="D505" s="86"/>
      <c r="E505" s="457"/>
      <c r="F505" s="457"/>
      <c r="G505" s="457"/>
      <c r="H505" s="72"/>
    </row>
    <row r="506" spans="4:8" x14ac:dyDescent="0.2">
      <c r="D506" s="86"/>
      <c r="E506" s="457"/>
      <c r="F506" s="457"/>
      <c r="G506" s="457"/>
      <c r="H506" s="72"/>
    </row>
    <row r="507" spans="4:8" x14ac:dyDescent="0.2">
      <c r="D507" s="86"/>
      <c r="E507" s="457"/>
      <c r="F507" s="457"/>
      <c r="G507" s="457"/>
      <c r="H507" s="72"/>
    </row>
    <row r="508" spans="4:8" x14ac:dyDescent="0.2">
      <c r="D508" s="86"/>
      <c r="E508" s="457"/>
      <c r="F508" s="457"/>
      <c r="G508" s="457"/>
      <c r="H508" s="72"/>
    </row>
    <row r="509" spans="4:8" x14ac:dyDescent="0.2">
      <c r="D509" s="86"/>
      <c r="E509" s="457"/>
      <c r="F509" s="457"/>
      <c r="G509" s="457"/>
      <c r="H509" s="72"/>
    </row>
    <row r="510" spans="4:8" x14ac:dyDescent="0.2">
      <c r="D510" s="86"/>
      <c r="E510" s="457"/>
      <c r="F510" s="457"/>
      <c r="G510" s="457"/>
      <c r="H510" s="72"/>
    </row>
    <row r="511" spans="4:8" x14ac:dyDescent="0.2">
      <c r="D511" s="86"/>
      <c r="E511" s="457"/>
      <c r="F511" s="457"/>
      <c r="G511" s="457"/>
      <c r="H511" s="72"/>
    </row>
    <row r="512" spans="4:8" x14ac:dyDescent="0.2">
      <c r="D512" s="86"/>
      <c r="E512" s="457"/>
      <c r="F512" s="457"/>
      <c r="G512" s="457"/>
      <c r="H512" s="72"/>
    </row>
    <row r="513" spans="4:8" x14ac:dyDescent="0.2">
      <c r="D513" s="86"/>
      <c r="E513" s="457"/>
      <c r="F513" s="457"/>
      <c r="G513" s="457"/>
      <c r="H513" s="72"/>
    </row>
    <row r="514" spans="4:8" x14ac:dyDescent="0.2">
      <c r="D514" s="86"/>
      <c r="E514" s="457"/>
      <c r="F514" s="457"/>
      <c r="G514" s="457"/>
      <c r="H514" s="72"/>
    </row>
    <row r="515" spans="4:8" x14ac:dyDescent="0.2">
      <c r="D515" s="86"/>
      <c r="E515" s="457"/>
      <c r="F515" s="457"/>
      <c r="G515" s="457"/>
      <c r="H515" s="72"/>
    </row>
    <row r="516" spans="4:8" x14ac:dyDescent="0.2">
      <c r="D516" s="86"/>
      <c r="E516" s="457"/>
      <c r="F516" s="457"/>
      <c r="G516" s="457"/>
      <c r="H516" s="72"/>
    </row>
    <row r="517" spans="4:8" x14ac:dyDescent="0.2">
      <c r="D517" s="86"/>
      <c r="E517" s="457"/>
      <c r="F517" s="457"/>
      <c r="G517" s="457"/>
      <c r="H517" s="72"/>
    </row>
    <row r="518" spans="4:8" x14ac:dyDescent="0.2">
      <c r="D518" s="86"/>
      <c r="E518" s="457"/>
      <c r="F518" s="457"/>
      <c r="G518" s="457"/>
      <c r="H518" s="72"/>
    </row>
    <row r="519" spans="4:8" x14ac:dyDescent="0.2">
      <c r="D519" s="86"/>
      <c r="E519" s="457"/>
      <c r="F519" s="457"/>
      <c r="G519" s="457"/>
      <c r="H519" s="72"/>
    </row>
    <row r="520" spans="4:8" x14ac:dyDescent="0.2">
      <c r="D520" s="86"/>
      <c r="E520" s="457"/>
      <c r="F520" s="457"/>
      <c r="G520" s="457"/>
      <c r="H520" s="72"/>
    </row>
    <row r="521" spans="4:8" x14ac:dyDescent="0.2">
      <c r="D521" s="86"/>
      <c r="E521" s="457"/>
      <c r="F521" s="457"/>
      <c r="G521" s="457"/>
      <c r="H521" s="72"/>
    </row>
    <row r="522" spans="4:8" x14ac:dyDescent="0.2">
      <c r="D522" s="86"/>
      <c r="E522" s="457"/>
      <c r="F522" s="457"/>
      <c r="G522" s="457"/>
      <c r="H522" s="72"/>
    </row>
    <row r="523" spans="4:8" x14ac:dyDescent="0.2">
      <c r="D523" s="86"/>
      <c r="E523" s="457"/>
      <c r="F523" s="457"/>
      <c r="G523" s="457"/>
      <c r="H523" s="72"/>
    </row>
    <row r="524" spans="4:8" x14ac:dyDescent="0.2">
      <c r="D524" s="86"/>
      <c r="E524" s="457"/>
      <c r="F524" s="457"/>
      <c r="G524" s="457"/>
      <c r="H524" s="72"/>
    </row>
    <row r="525" spans="4:8" x14ac:dyDescent="0.2">
      <c r="D525" s="86"/>
      <c r="E525" s="457"/>
      <c r="F525" s="457"/>
      <c r="G525" s="457"/>
      <c r="H525" s="72"/>
    </row>
    <row r="526" spans="4:8" x14ac:dyDescent="0.2">
      <c r="D526" s="86"/>
      <c r="E526" s="457"/>
      <c r="F526" s="457"/>
      <c r="G526" s="457"/>
      <c r="H526" s="72"/>
    </row>
    <row r="527" spans="4:8" x14ac:dyDescent="0.2">
      <c r="D527" s="86"/>
      <c r="E527" s="457"/>
      <c r="F527" s="457"/>
      <c r="G527" s="457"/>
      <c r="H527" s="72"/>
    </row>
    <row r="528" spans="4:8" x14ac:dyDescent="0.2">
      <c r="D528" s="86"/>
      <c r="E528" s="457"/>
      <c r="F528" s="457"/>
      <c r="G528" s="457"/>
      <c r="H528" s="72"/>
    </row>
    <row r="529" spans="4:8" x14ac:dyDescent="0.2">
      <c r="D529" s="86"/>
      <c r="E529" s="457"/>
      <c r="F529" s="457"/>
      <c r="G529" s="457"/>
      <c r="H529" s="72"/>
    </row>
    <row r="530" spans="4:8" x14ac:dyDescent="0.2">
      <c r="D530" s="86"/>
      <c r="E530" s="457"/>
      <c r="F530" s="457"/>
      <c r="G530" s="457"/>
      <c r="H530" s="72"/>
    </row>
    <row r="531" spans="4:8" x14ac:dyDescent="0.2">
      <c r="D531" s="86"/>
      <c r="E531" s="457"/>
      <c r="F531" s="457"/>
      <c r="G531" s="457"/>
      <c r="H531" s="72"/>
    </row>
    <row r="532" spans="4:8" x14ac:dyDescent="0.2">
      <c r="D532" s="86"/>
      <c r="E532" s="457"/>
      <c r="F532" s="457"/>
      <c r="G532" s="457"/>
      <c r="H532" s="72"/>
    </row>
    <row r="533" spans="4:8" x14ac:dyDescent="0.2">
      <c r="D533" s="86"/>
      <c r="E533" s="457"/>
      <c r="F533" s="457"/>
      <c r="G533" s="457"/>
      <c r="H533" s="72"/>
    </row>
    <row r="534" spans="4:8" x14ac:dyDescent="0.2">
      <c r="D534" s="86"/>
      <c r="E534" s="457"/>
      <c r="F534" s="457"/>
      <c r="G534" s="457"/>
      <c r="H534" s="72"/>
    </row>
    <row r="535" spans="4:8" x14ac:dyDescent="0.2">
      <c r="D535" s="86"/>
      <c r="E535" s="457"/>
      <c r="F535" s="457"/>
      <c r="G535" s="457"/>
      <c r="H535" s="72"/>
    </row>
    <row r="536" spans="4:8" x14ac:dyDescent="0.2">
      <c r="D536" s="86"/>
      <c r="E536" s="457"/>
      <c r="F536" s="457"/>
      <c r="G536" s="457"/>
      <c r="H536" s="72"/>
    </row>
    <row r="537" spans="4:8" x14ac:dyDescent="0.2">
      <c r="D537" s="86"/>
      <c r="E537" s="457"/>
      <c r="F537" s="457"/>
      <c r="G537" s="457"/>
      <c r="H537" s="72"/>
    </row>
    <row r="538" spans="4:8" x14ac:dyDescent="0.2">
      <c r="D538" s="86"/>
      <c r="E538" s="457"/>
      <c r="F538" s="457"/>
      <c r="G538" s="457"/>
      <c r="H538" s="72"/>
    </row>
    <row r="539" spans="4:8" x14ac:dyDescent="0.2">
      <c r="D539" s="86"/>
      <c r="E539" s="457"/>
      <c r="F539" s="457"/>
      <c r="G539" s="457"/>
      <c r="H539" s="72"/>
    </row>
    <row r="540" spans="4:8" x14ac:dyDescent="0.2">
      <c r="D540" s="86"/>
      <c r="E540" s="457"/>
      <c r="F540" s="457"/>
      <c r="G540" s="457"/>
      <c r="H540" s="72"/>
    </row>
    <row r="541" spans="4:8" x14ac:dyDescent="0.2">
      <c r="D541" s="86"/>
      <c r="E541" s="457"/>
      <c r="F541" s="457"/>
      <c r="G541" s="457"/>
      <c r="H541" s="72"/>
    </row>
    <row r="542" spans="4:8" x14ac:dyDescent="0.2">
      <c r="D542" s="86"/>
      <c r="E542" s="457"/>
      <c r="F542" s="457"/>
      <c r="G542" s="457"/>
      <c r="H542" s="72"/>
    </row>
    <row r="543" spans="4:8" x14ac:dyDescent="0.2">
      <c r="D543" s="86"/>
      <c r="E543" s="457"/>
      <c r="F543" s="457"/>
      <c r="G543" s="457"/>
      <c r="H543" s="72"/>
    </row>
    <row r="544" spans="4:8" x14ac:dyDescent="0.2">
      <c r="D544" s="86"/>
      <c r="E544" s="457"/>
      <c r="F544" s="457"/>
      <c r="G544" s="457"/>
      <c r="H544" s="72"/>
    </row>
    <row r="545" spans="4:8" x14ac:dyDescent="0.2">
      <c r="D545" s="86"/>
      <c r="E545" s="457"/>
      <c r="F545" s="457"/>
      <c r="G545" s="457"/>
      <c r="H545" s="72"/>
    </row>
    <row r="546" spans="4:8" x14ac:dyDescent="0.2">
      <c r="D546" s="86"/>
      <c r="E546" s="457"/>
      <c r="F546" s="457"/>
      <c r="G546" s="457"/>
      <c r="H546" s="72"/>
    </row>
    <row r="547" spans="4:8" x14ac:dyDescent="0.2">
      <c r="D547" s="86"/>
      <c r="E547" s="457"/>
      <c r="F547" s="457"/>
      <c r="G547" s="457"/>
      <c r="H547" s="72"/>
    </row>
    <row r="548" spans="4:8" x14ac:dyDescent="0.2">
      <c r="D548" s="86"/>
      <c r="E548" s="457"/>
      <c r="F548" s="457"/>
      <c r="G548" s="457"/>
      <c r="H548" s="72"/>
    </row>
    <row r="549" spans="4:8" x14ac:dyDescent="0.2">
      <c r="D549" s="86"/>
      <c r="E549" s="457"/>
      <c r="F549" s="457"/>
      <c r="G549" s="457"/>
      <c r="H549" s="72"/>
    </row>
    <row r="550" spans="4:8" x14ac:dyDescent="0.2">
      <c r="D550" s="86"/>
      <c r="E550" s="457"/>
      <c r="F550" s="457"/>
      <c r="G550" s="457"/>
      <c r="H550" s="72"/>
    </row>
    <row r="551" spans="4:8" x14ac:dyDescent="0.2">
      <c r="D551" s="86"/>
      <c r="E551" s="457"/>
      <c r="F551" s="457"/>
      <c r="G551" s="457"/>
      <c r="H551" s="72"/>
    </row>
    <row r="552" spans="4:8" x14ac:dyDescent="0.2">
      <c r="D552" s="86"/>
      <c r="E552" s="457"/>
      <c r="F552" s="457"/>
      <c r="G552" s="457"/>
      <c r="H552" s="72"/>
    </row>
    <row r="553" spans="4:8" x14ac:dyDescent="0.2">
      <c r="D553" s="86"/>
      <c r="E553" s="457"/>
      <c r="F553" s="457"/>
      <c r="G553" s="457"/>
      <c r="H553" s="72"/>
    </row>
    <row r="554" spans="4:8" x14ac:dyDescent="0.2">
      <c r="D554" s="86"/>
      <c r="E554" s="457"/>
      <c r="F554" s="457"/>
      <c r="G554" s="457"/>
      <c r="H554" s="72"/>
    </row>
    <row r="555" spans="4:8" x14ac:dyDescent="0.2">
      <c r="D555" s="86"/>
      <c r="E555" s="457"/>
      <c r="F555" s="457"/>
      <c r="G555" s="457"/>
      <c r="H555" s="72"/>
    </row>
    <row r="556" spans="4:8" x14ac:dyDescent="0.2">
      <c r="D556" s="86"/>
      <c r="E556" s="457"/>
      <c r="F556" s="457"/>
      <c r="G556" s="457"/>
      <c r="H556" s="72"/>
    </row>
    <row r="557" spans="4:8" x14ac:dyDescent="0.2">
      <c r="D557" s="86"/>
      <c r="E557" s="457"/>
      <c r="F557" s="457"/>
      <c r="G557" s="457"/>
      <c r="H557" s="72"/>
    </row>
    <row r="558" spans="4:8" x14ac:dyDescent="0.2">
      <c r="D558" s="86"/>
      <c r="E558" s="457"/>
      <c r="F558" s="457"/>
      <c r="G558" s="457"/>
      <c r="H558" s="72"/>
    </row>
    <row r="559" spans="4:8" x14ac:dyDescent="0.2">
      <c r="D559" s="86"/>
      <c r="E559" s="457"/>
      <c r="F559" s="457"/>
      <c r="G559" s="457"/>
      <c r="H559" s="72"/>
    </row>
    <row r="560" spans="4:8" x14ac:dyDescent="0.2">
      <c r="D560" s="86"/>
      <c r="E560" s="457"/>
      <c r="F560" s="457"/>
      <c r="G560" s="457"/>
      <c r="H560" s="72"/>
    </row>
    <row r="561" spans="4:8" x14ac:dyDescent="0.2">
      <c r="D561" s="86"/>
      <c r="E561" s="457"/>
      <c r="F561" s="457"/>
      <c r="G561" s="457"/>
      <c r="H561" s="72"/>
    </row>
    <row r="562" spans="4:8" x14ac:dyDescent="0.2">
      <c r="D562" s="86"/>
      <c r="E562" s="457"/>
      <c r="F562" s="457"/>
      <c r="G562" s="457"/>
      <c r="H562" s="72"/>
    </row>
    <row r="563" spans="4:8" x14ac:dyDescent="0.2">
      <c r="D563" s="86"/>
      <c r="E563" s="457"/>
      <c r="F563" s="457"/>
      <c r="G563" s="457"/>
      <c r="H563" s="72"/>
    </row>
    <row r="564" spans="4:8" x14ac:dyDescent="0.2">
      <c r="D564" s="86"/>
      <c r="E564" s="457"/>
      <c r="F564" s="457"/>
      <c r="G564" s="457"/>
      <c r="H564" s="72"/>
    </row>
    <row r="565" spans="4:8" x14ac:dyDescent="0.2">
      <c r="D565" s="86"/>
      <c r="E565" s="457"/>
      <c r="F565" s="457"/>
      <c r="G565" s="457"/>
      <c r="H565" s="72"/>
    </row>
    <row r="566" spans="4:8" x14ac:dyDescent="0.2">
      <c r="D566" s="86"/>
      <c r="E566" s="457"/>
      <c r="F566" s="457"/>
      <c r="G566" s="457"/>
      <c r="H566" s="72"/>
    </row>
    <row r="567" spans="4:8" x14ac:dyDescent="0.2">
      <c r="D567" s="86"/>
      <c r="E567" s="457"/>
      <c r="F567" s="457"/>
      <c r="G567" s="457"/>
      <c r="H567" s="72"/>
    </row>
    <row r="568" spans="4:8" x14ac:dyDescent="0.2">
      <c r="D568" s="86"/>
      <c r="E568" s="457"/>
      <c r="F568" s="457"/>
      <c r="G568" s="457"/>
      <c r="H568" s="72"/>
    </row>
    <row r="569" spans="4:8" x14ac:dyDescent="0.2">
      <c r="D569" s="86"/>
      <c r="E569" s="457"/>
      <c r="F569" s="457"/>
      <c r="G569" s="457"/>
      <c r="H569" s="72"/>
    </row>
    <row r="570" spans="4:8" x14ac:dyDescent="0.2">
      <c r="D570" s="86"/>
      <c r="E570" s="457"/>
      <c r="F570" s="457"/>
      <c r="G570" s="457"/>
      <c r="H570" s="72"/>
    </row>
  </sheetData>
  <mergeCells count="9">
    <mergeCell ref="I11:I12"/>
    <mergeCell ref="J13:J70"/>
    <mergeCell ref="A244:C244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rowBreaks count="2" manualBreakCount="2">
    <brk id="92" max="8" man="1"/>
    <brk id="170" max="8" man="1"/>
  </rowBreaks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70"/>
  <sheetViews>
    <sheetView showGridLines="0" view="pageBreakPreview" topLeftCell="A97" zoomScale="70" zoomScaleNormal="90" zoomScaleSheetLayoutView="70" workbookViewId="0">
      <selection activeCell="A120" sqref="A120:XFD120"/>
    </sheetView>
  </sheetViews>
  <sheetFormatPr baseColWidth="10" defaultRowHeight="12.75" x14ac:dyDescent="0.2"/>
  <cols>
    <col min="1" max="1" width="6.140625" style="337" bestFit="1" customWidth="1"/>
    <col min="2" max="2" width="6.28515625" style="337" bestFit="1" customWidth="1"/>
    <col min="3" max="3" width="37.7109375" style="359" customWidth="1"/>
    <col min="4" max="4" width="21.140625" style="3" bestFit="1" customWidth="1"/>
    <col min="5" max="5" width="13.85546875" style="471" bestFit="1" customWidth="1"/>
    <col min="6" max="6" width="14.28515625" style="472" customWidth="1"/>
    <col min="7" max="7" width="22" style="478" customWidth="1"/>
    <col min="8" max="9" width="14.7109375" style="368" bestFit="1" customWidth="1"/>
    <col min="10" max="10" width="44" style="357" customWidth="1"/>
    <col min="11" max="11" width="27.42578125" style="338" customWidth="1"/>
    <col min="12" max="12" width="11.5703125" style="338"/>
    <col min="13" max="13" width="14.140625" style="338" bestFit="1" customWidth="1"/>
    <col min="14" max="249" width="11.5703125" style="338"/>
    <col min="250" max="250" width="9.7109375" style="338" customWidth="1"/>
    <col min="251" max="251" width="6" style="338" customWidth="1"/>
    <col min="252" max="252" width="60.5703125" style="338" customWidth="1"/>
    <col min="253" max="253" width="15.5703125" style="338" customWidth="1"/>
    <col min="254" max="265" width="13.28515625" style="338" customWidth="1"/>
    <col min="266" max="505" width="11.5703125" style="338"/>
    <col min="506" max="506" width="9.7109375" style="338" customWidth="1"/>
    <col min="507" max="507" width="6" style="338" customWidth="1"/>
    <col min="508" max="508" width="60.5703125" style="338" customWidth="1"/>
    <col min="509" max="509" width="15.5703125" style="338" customWidth="1"/>
    <col min="510" max="521" width="13.28515625" style="338" customWidth="1"/>
    <col min="522" max="761" width="11.5703125" style="338"/>
    <col min="762" max="762" width="9.7109375" style="338" customWidth="1"/>
    <col min="763" max="763" width="6" style="338" customWidth="1"/>
    <col min="764" max="764" width="60.5703125" style="338" customWidth="1"/>
    <col min="765" max="765" width="15.5703125" style="338" customWidth="1"/>
    <col min="766" max="777" width="13.28515625" style="338" customWidth="1"/>
    <col min="778" max="1017" width="11.5703125" style="338"/>
    <col min="1018" max="1018" width="9.7109375" style="338" customWidth="1"/>
    <col min="1019" max="1019" width="6" style="338" customWidth="1"/>
    <col min="1020" max="1020" width="60.5703125" style="338" customWidth="1"/>
    <col min="1021" max="1021" width="15.5703125" style="338" customWidth="1"/>
    <col min="1022" max="1033" width="13.28515625" style="338" customWidth="1"/>
    <col min="1034" max="1273" width="11.5703125" style="338"/>
    <col min="1274" max="1274" width="9.7109375" style="338" customWidth="1"/>
    <col min="1275" max="1275" width="6" style="338" customWidth="1"/>
    <col min="1276" max="1276" width="60.5703125" style="338" customWidth="1"/>
    <col min="1277" max="1277" width="15.5703125" style="338" customWidth="1"/>
    <col min="1278" max="1289" width="13.28515625" style="338" customWidth="1"/>
    <col min="1290" max="1529" width="11.5703125" style="338"/>
    <col min="1530" max="1530" width="9.7109375" style="338" customWidth="1"/>
    <col min="1531" max="1531" width="6" style="338" customWidth="1"/>
    <col min="1532" max="1532" width="60.5703125" style="338" customWidth="1"/>
    <col min="1533" max="1533" width="15.5703125" style="338" customWidth="1"/>
    <col min="1534" max="1545" width="13.28515625" style="338" customWidth="1"/>
    <col min="1546" max="1785" width="11.5703125" style="338"/>
    <col min="1786" max="1786" width="9.7109375" style="338" customWidth="1"/>
    <col min="1787" max="1787" width="6" style="338" customWidth="1"/>
    <col min="1788" max="1788" width="60.5703125" style="338" customWidth="1"/>
    <col min="1789" max="1789" width="15.5703125" style="338" customWidth="1"/>
    <col min="1790" max="1801" width="13.28515625" style="338" customWidth="1"/>
    <col min="1802" max="2041" width="11.5703125" style="338"/>
    <col min="2042" max="2042" width="9.7109375" style="338" customWidth="1"/>
    <col min="2043" max="2043" width="6" style="338" customWidth="1"/>
    <col min="2044" max="2044" width="60.5703125" style="338" customWidth="1"/>
    <col min="2045" max="2045" width="15.5703125" style="338" customWidth="1"/>
    <col min="2046" max="2057" width="13.28515625" style="338" customWidth="1"/>
    <col min="2058" max="2297" width="11.5703125" style="338"/>
    <col min="2298" max="2298" width="9.7109375" style="338" customWidth="1"/>
    <col min="2299" max="2299" width="6" style="338" customWidth="1"/>
    <col min="2300" max="2300" width="60.5703125" style="338" customWidth="1"/>
    <col min="2301" max="2301" width="15.5703125" style="338" customWidth="1"/>
    <col min="2302" max="2313" width="13.28515625" style="338" customWidth="1"/>
    <col min="2314" max="2553" width="11.5703125" style="338"/>
    <col min="2554" max="2554" width="9.7109375" style="338" customWidth="1"/>
    <col min="2555" max="2555" width="6" style="338" customWidth="1"/>
    <col min="2556" max="2556" width="60.5703125" style="338" customWidth="1"/>
    <col min="2557" max="2557" width="15.5703125" style="338" customWidth="1"/>
    <col min="2558" max="2569" width="13.28515625" style="338" customWidth="1"/>
    <col min="2570" max="2809" width="11.5703125" style="338"/>
    <col min="2810" max="2810" width="9.7109375" style="338" customWidth="1"/>
    <col min="2811" max="2811" width="6" style="338" customWidth="1"/>
    <col min="2812" max="2812" width="60.5703125" style="338" customWidth="1"/>
    <col min="2813" max="2813" width="15.5703125" style="338" customWidth="1"/>
    <col min="2814" max="2825" width="13.28515625" style="338" customWidth="1"/>
    <col min="2826" max="3065" width="11.5703125" style="338"/>
    <col min="3066" max="3066" width="9.7109375" style="338" customWidth="1"/>
    <col min="3067" max="3067" width="6" style="338" customWidth="1"/>
    <col min="3068" max="3068" width="60.5703125" style="338" customWidth="1"/>
    <col min="3069" max="3069" width="15.5703125" style="338" customWidth="1"/>
    <col min="3070" max="3081" width="13.28515625" style="338" customWidth="1"/>
    <col min="3082" max="3321" width="11.5703125" style="338"/>
    <col min="3322" max="3322" width="9.7109375" style="338" customWidth="1"/>
    <col min="3323" max="3323" width="6" style="338" customWidth="1"/>
    <col min="3324" max="3324" width="60.5703125" style="338" customWidth="1"/>
    <col min="3325" max="3325" width="15.5703125" style="338" customWidth="1"/>
    <col min="3326" max="3337" width="13.28515625" style="338" customWidth="1"/>
    <col min="3338" max="3577" width="11.5703125" style="338"/>
    <col min="3578" max="3578" width="9.7109375" style="338" customWidth="1"/>
    <col min="3579" max="3579" width="6" style="338" customWidth="1"/>
    <col min="3580" max="3580" width="60.5703125" style="338" customWidth="1"/>
    <col min="3581" max="3581" width="15.5703125" style="338" customWidth="1"/>
    <col min="3582" max="3593" width="13.28515625" style="338" customWidth="1"/>
    <col min="3594" max="3833" width="11.5703125" style="338"/>
    <col min="3834" max="3834" width="9.7109375" style="338" customWidth="1"/>
    <col min="3835" max="3835" width="6" style="338" customWidth="1"/>
    <col min="3836" max="3836" width="60.5703125" style="338" customWidth="1"/>
    <col min="3837" max="3837" width="15.5703125" style="338" customWidth="1"/>
    <col min="3838" max="3849" width="13.28515625" style="338" customWidth="1"/>
    <col min="3850" max="4089" width="11.5703125" style="338"/>
    <col min="4090" max="4090" width="9.7109375" style="338" customWidth="1"/>
    <col min="4091" max="4091" width="6" style="338" customWidth="1"/>
    <col min="4092" max="4092" width="60.5703125" style="338" customWidth="1"/>
    <col min="4093" max="4093" width="15.5703125" style="338" customWidth="1"/>
    <col min="4094" max="4105" width="13.28515625" style="338" customWidth="1"/>
    <col min="4106" max="4345" width="11.5703125" style="338"/>
    <col min="4346" max="4346" width="9.7109375" style="338" customWidth="1"/>
    <col min="4347" max="4347" width="6" style="338" customWidth="1"/>
    <col min="4348" max="4348" width="60.5703125" style="338" customWidth="1"/>
    <col min="4349" max="4349" width="15.5703125" style="338" customWidth="1"/>
    <col min="4350" max="4361" width="13.28515625" style="338" customWidth="1"/>
    <col min="4362" max="4601" width="11.5703125" style="338"/>
    <col min="4602" max="4602" width="9.7109375" style="338" customWidth="1"/>
    <col min="4603" max="4603" width="6" style="338" customWidth="1"/>
    <col min="4604" max="4604" width="60.5703125" style="338" customWidth="1"/>
    <col min="4605" max="4605" width="15.5703125" style="338" customWidth="1"/>
    <col min="4606" max="4617" width="13.28515625" style="338" customWidth="1"/>
    <col min="4618" max="4857" width="11.5703125" style="338"/>
    <col min="4858" max="4858" width="9.7109375" style="338" customWidth="1"/>
    <col min="4859" max="4859" width="6" style="338" customWidth="1"/>
    <col min="4860" max="4860" width="60.5703125" style="338" customWidth="1"/>
    <col min="4861" max="4861" width="15.5703125" style="338" customWidth="1"/>
    <col min="4862" max="4873" width="13.28515625" style="338" customWidth="1"/>
    <col min="4874" max="5113" width="11.5703125" style="338"/>
    <col min="5114" max="5114" width="9.7109375" style="338" customWidth="1"/>
    <col min="5115" max="5115" width="6" style="338" customWidth="1"/>
    <col min="5116" max="5116" width="60.5703125" style="338" customWidth="1"/>
    <col min="5117" max="5117" width="15.5703125" style="338" customWidth="1"/>
    <col min="5118" max="5129" width="13.28515625" style="338" customWidth="1"/>
    <col min="5130" max="5369" width="11.5703125" style="338"/>
    <col min="5370" max="5370" width="9.7109375" style="338" customWidth="1"/>
    <col min="5371" max="5371" width="6" style="338" customWidth="1"/>
    <col min="5372" max="5372" width="60.5703125" style="338" customWidth="1"/>
    <col min="5373" max="5373" width="15.5703125" style="338" customWidth="1"/>
    <col min="5374" max="5385" width="13.28515625" style="338" customWidth="1"/>
    <col min="5386" max="5625" width="11.5703125" style="338"/>
    <col min="5626" max="5626" width="9.7109375" style="338" customWidth="1"/>
    <col min="5627" max="5627" width="6" style="338" customWidth="1"/>
    <col min="5628" max="5628" width="60.5703125" style="338" customWidth="1"/>
    <col min="5629" max="5629" width="15.5703125" style="338" customWidth="1"/>
    <col min="5630" max="5641" width="13.28515625" style="338" customWidth="1"/>
    <col min="5642" max="5881" width="11.5703125" style="338"/>
    <col min="5882" max="5882" width="9.7109375" style="338" customWidth="1"/>
    <col min="5883" max="5883" width="6" style="338" customWidth="1"/>
    <col min="5884" max="5884" width="60.5703125" style="338" customWidth="1"/>
    <col min="5885" max="5885" width="15.5703125" style="338" customWidth="1"/>
    <col min="5886" max="5897" width="13.28515625" style="338" customWidth="1"/>
    <col min="5898" max="6137" width="11.5703125" style="338"/>
    <col min="6138" max="6138" width="9.7109375" style="338" customWidth="1"/>
    <col min="6139" max="6139" width="6" style="338" customWidth="1"/>
    <col min="6140" max="6140" width="60.5703125" style="338" customWidth="1"/>
    <col min="6141" max="6141" width="15.5703125" style="338" customWidth="1"/>
    <col min="6142" max="6153" width="13.28515625" style="338" customWidth="1"/>
    <col min="6154" max="6393" width="11.5703125" style="338"/>
    <col min="6394" max="6394" width="9.7109375" style="338" customWidth="1"/>
    <col min="6395" max="6395" width="6" style="338" customWidth="1"/>
    <col min="6396" max="6396" width="60.5703125" style="338" customWidth="1"/>
    <col min="6397" max="6397" width="15.5703125" style="338" customWidth="1"/>
    <col min="6398" max="6409" width="13.28515625" style="338" customWidth="1"/>
    <col min="6410" max="6649" width="11.5703125" style="338"/>
    <col min="6650" max="6650" width="9.7109375" style="338" customWidth="1"/>
    <col min="6651" max="6651" width="6" style="338" customWidth="1"/>
    <col min="6652" max="6652" width="60.5703125" style="338" customWidth="1"/>
    <col min="6653" max="6653" width="15.5703125" style="338" customWidth="1"/>
    <col min="6654" max="6665" width="13.28515625" style="338" customWidth="1"/>
    <col min="6666" max="6905" width="11.5703125" style="338"/>
    <col min="6906" max="6906" width="9.7109375" style="338" customWidth="1"/>
    <col min="6907" max="6907" width="6" style="338" customWidth="1"/>
    <col min="6908" max="6908" width="60.5703125" style="338" customWidth="1"/>
    <col min="6909" max="6909" width="15.5703125" style="338" customWidth="1"/>
    <col min="6910" max="6921" width="13.28515625" style="338" customWidth="1"/>
    <col min="6922" max="7161" width="11.5703125" style="338"/>
    <col min="7162" max="7162" width="9.7109375" style="338" customWidth="1"/>
    <col min="7163" max="7163" width="6" style="338" customWidth="1"/>
    <col min="7164" max="7164" width="60.5703125" style="338" customWidth="1"/>
    <col min="7165" max="7165" width="15.5703125" style="338" customWidth="1"/>
    <col min="7166" max="7177" width="13.28515625" style="338" customWidth="1"/>
    <col min="7178" max="7417" width="11.5703125" style="338"/>
    <col min="7418" max="7418" width="9.7109375" style="338" customWidth="1"/>
    <col min="7419" max="7419" width="6" style="338" customWidth="1"/>
    <col min="7420" max="7420" width="60.5703125" style="338" customWidth="1"/>
    <col min="7421" max="7421" width="15.5703125" style="338" customWidth="1"/>
    <col min="7422" max="7433" width="13.28515625" style="338" customWidth="1"/>
    <col min="7434" max="7673" width="11.5703125" style="338"/>
    <col min="7674" max="7674" width="9.7109375" style="338" customWidth="1"/>
    <col min="7675" max="7675" width="6" style="338" customWidth="1"/>
    <col min="7676" max="7676" width="60.5703125" style="338" customWidth="1"/>
    <col min="7677" max="7677" width="15.5703125" style="338" customWidth="1"/>
    <col min="7678" max="7689" width="13.28515625" style="338" customWidth="1"/>
    <col min="7690" max="7929" width="11.5703125" style="338"/>
    <col min="7930" max="7930" width="9.7109375" style="338" customWidth="1"/>
    <col min="7931" max="7931" width="6" style="338" customWidth="1"/>
    <col min="7932" max="7932" width="60.5703125" style="338" customWidth="1"/>
    <col min="7933" max="7933" width="15.5703125" style="338" customWidth="1"/>
    <col min="7934" max="7945" width="13.28515625" style="338" customWidth="1"/>
    <col min="7946" max="8185" width="11.5703125" style="338"/>
    <col min="8186" max="8186" width="9.7109375" style="338" customWidth="1"/>
    <col min="8187" max="8187" width="6" style="338" customWidth="1"/>
    <col min="8188" max="8188" width="60.5703125" style="338" customWidth="1"/>
    <col min="8189" max="8189" width="15.5703125" style="338" customWidth="1"/>
    <col min="8190" max="8201" width="13.28515625" style="338" customWidth="1"/>
    <col min="8202" max="8441" width="11.5703125" style="338"/>
    <col min="8442" max="8442" width="9.7109375" style="338" customWidth="1"/>
    <col min="8443" max="8443" width="6" style="338" customWidth="1"/>
    <col min="8444" max="8444" width="60.5703125" style="338" customWidth="1"/>
    <col min="8445" max="8445" width="15.5703125" style="338" customWidth="1"/>
    <col min="8446" max="8457" width="13.28515625" style="338" customWidth="1"/>
    <col min="8458" max="8697" width="11.5703125" style="338"/>
    <col min="8698" max="8698" width="9.7109375" style="338" customWidth="1"/>
    <col min="8699" max="8699" width="6" style="338" customWidth="1"/>
    <col min="8700" max="8700" width="60.5703125" style="338" customWidth="1"/>
    <col min="8701" max="8701" width="15.5703125" style="338" customWidth="1"/>
    <col min="8702" max="8713" width="13.28515625" style="338" customWidth="1"/>
    <col min="8714" max="8953" width="11.5703125" style="338"/>
    <col min="8954" max="8954" width="9.7109375" style="338" customWidth="1"/>
    <col min="8955" max="8955" width="6" style="338" customWidth="1"/>
    <col min="8956" max="8956" width="60.5703125" style="338" customWidth="1"/>
    <col min="8957" max="8957" width="15.5703125" style="338" customWidth="1"/>
    <col min="8958" max="8969" width="13.28515625" style="338" customWidth="1"/>
    <col min="8970" max="9209" width="11.5703125" style="338"/>
    <col min="9210" max="9210" width="9.7109375" style="338" customWidth="1"/>
    <col min="9211" max="9211" width="6" style="338" customWidth="1"/>
    <col min="9212" max="9212" width="60.5703125" style="338" customWidth="1"/>
    <col min="9213" max="9213" width="15.5703125" style="338" customWidth="1"/>
    <col min="9214" max="9225" width="13.28515625" style="338" customWidth="1"/>
    <col min="9226" max="9465" width="11.5703125" style="338"/>
    <col min="9466" max="9466" width="9.7109375" style="338" customWidth="1"/>
    <col min="9467" max="9467" width="6" style="338" customWidth="1"/>
    <col min="9468" max="9468" width="60.5703125" style="338" customWidth="1"/>
    <col min="9469" max="9469" width="15.5703125" style="338" customWidth="1"/>
    <col min="9470" max="9481" width="13.28515625" style="338" customWidth="1"/>
    <col min="9482" max="9721" width="11.5703125" style="338"/>
    <col min="9722" max="9722" width="9.7109375" style="338" customWidth="1"/>
    <col min="9723" max="9723" width="6" style="338" customWidth="1"/>
    <col min="9724" max="9724" width="60.5703125" style="338" customWidth="1"/>
    <col min="9725" max="9725" width="15.5703125" style="338" customWidth="1"/>
    <col min="9726" max="9737" width="13.28515625" style="338" customWidth="1"/>
    <col min="9738" max="9977" width="11.5703125" style="338"/>
    <col min="9978" max="9978" width="9.7109375" style="338" customWidth="1"/>
    <col min="9979" max="9979" width="6" style="338" customWidth="1"/>
    <col min="9980" max="9980" width="60.5703125" style="338" customWidth="1"/>
    <col min="9981" max="9981" width="15.5703125" style="338" customWidth="1"/>
    <col min="9982" max="9993" width="13.28515625" style="338" customWidth="1"/>
    <col min="9994" max="10233" width="11.5703125" style="338"/>
    <col min="10234" max="10234" width="9.7109375" style="338" customWidth="1"/>
    <col min="10235" max="10235" width="6" style="338" customWidth="1"/>
    <col min="10236" max="10236" width="60.5703125" style="338" customWidth="1"/>
    <col min="10237" max="10237" width="15.5703125" style="338" customWidth="1"/>
    <col min="10238" max="10249" width="13.28515625" style="338" customWidth="1"/>
    <col min="10250" max="10489" width="11.5703125" style="338"/>
    <col min="10490" max="10490" width="9.7109375" style="338" customWidth="1"/>
    <col min="10491" max="10491" width="6" style="338" customWidth="1"/>
    <col min="10492" max="10492" width="60.5703125" style="338" customWidth="1"/>
    <col min="10493" max="10493" width="15.5703125" style="338" customWidth="1"/>
    <col min="10494" max="10505" width="13.28515625" style="338" customWidth="1"/>
    <col min="10506" max="10745" width="11.5703125" style="338"/>
    <col min="10746" max="10746" width="9.7109375" style="338" customWidth="1"/>
    <col min="10747" max="10747" width="6" style="338" customWidth="1"/>
    <col min="10748" max="10748" width="60.5703125" style="338" customWidth="1"/>
    <col min="10749" max="10749" width="15.5703125" style="338" customWidth="1"/>
    <col min="10750" max="10761" width="13.28515625" style="338" customWidth="1"/>
    <col min="10762" max="11001" width="11.5703125" style="338"/>
    <col min="11002" max="11002" width="9.7109375" style="338" customWidth="1"/>
    <col min="11003" max="11003" width="6" style="338" customWidth="1"/>
    <col min="11004" max="11004" width="60.5703125" style="338" customWidth="1"/>
    <col min="11005" max="11005" width="15.5703125" style="338" customWidth="1"/>
    <col min="11006" max="11017" width="13.28515625" style="338" customWidth="1"/>
    <col min="11018" max="11257" width="11.5703125" style="338"/>
    <col min="11258" max="11258" width="9.7109375" style="338" customWidth="1"/>
    <col min="11259" max="11259" width="6" style="338" customWidth="1"/>
    <col min="11260" max="11260" width="60.5703125" style="338" customWidth="1"/>
    <col min="11261" max="11261" width="15.5703125" style="338" customWidth="1"/>
    <col min="11262" max="11273" width="13.28515625" style="338" customWidth="1"/>
    <col min="11274" max="11513" width="11.5703125" style="338"/>
    <col min="11514" max="11514" width="9.7109375" style="338" customWidth="1"/>
    <col min="11515" max="11515" width="6" style="338" customWidth="1"/>
    <col min="11516" max="11516" width="60.5703125" style="338" customWidth="1"/>
    <col min="11517" max="11517" width="15.5703125" style="338" customWidth="1"/>
    <col min="11518" max="11529" width="13.28515625" style="338" customWidth="1"/>
    <col min="11530" max="11769" width="11.5703125" style="338"/>
    <col min="11770" max="11770" width="9.7109375" style="338" customWidth="1"/>
    <col min="11771" max="11771" width="6" style="338" customWidth="1"/>
    <col min="11772" max="11772" width="60.5703125" style="338" customWidth="1"/>
    <col min="11773" max="11773" width="15.5703125" style="338" customWidth="1"/>
    <col min="11774" max="11785" width="13.28515625" style="338" customWidth="1"/>
    <col min="11786" max="12025" width="11.5703125" style="338"/>
    <col min="12026" max="12026" width="9.7109375" style="338" customWidth="1"/>
    <col min="12027" max="12027" width="6" style="338" customWidth="1"/>
    <col min="12028" max="12028" width="60.5703125" style="338" customWidth="1"/>
    <col min="12029" max="12029" width="15.5703125" style="338" customWidth="1"/>
    <col min="12030" max="12041" width="13.28515625" style="338" customWidth="1"/>
    <col min="12042" max="12281" width="11.5703125" style="338"/>
    <col min="12282" max="12282" width="9.7109375" style="338" customWidth="1"/>
    <col min="12283" max="12283" width="6" style="338" customWidth="1"/>
    <col min="12284" max="12284" width="60.5703125" style="338" customWidth="1"/>
    <col min="12285" max="12285" width="15.5703125" style="338" customWidth="1"/>
    <col min="12286" max="12297" width="13.28515625" style="338" customWidth="1"/>
    <col min="12298" max="12537" width="11.5703125" style="338"/>
    <col min="12538" max="12538" width="9.7109375" style="338" customWidth="1"/>
    <col min="12539" max="12539" width="6" style="338" customWidth="1"/>
    <col min="12540" max="12540" width="60.5703125" style="338" customWidth="1"/>
    <col min="12541" max="12541" width="15.5703125" style="338" customWidth="1"/>
    <col min="12542" max="12553" width="13.28515625" style="338" customWidth="1"/>
    <col min="12554" max="12793" width="11.5703125" style="338"/>
    <col min="12794" max="12794" width="9.7109375" style="338" customWidth="1"/>
    <col min="12795" max="12795" width="6" style="338" customWidth="1"/>
    <col min="12796" max="12796" width="60.5703125" style="338" customWidth="1"/>
    <col min="12797" max="12797" width="15.5703125" style="338" customWidth="1"/>
    <col min="12798" max="12809" width="13.28515625" style="338" customWidth="1"/>
    <col min="12810" max="13049" width="11.5703125" style="338"/>
    <col min="13050" max="13050" width="9.7109375" style="338" customWidth="1"/>
    <col min="13051" max="13051" width="6" style="338" customWidth="1"/>
    <col min="13052" max="13052" width="60.5703125" style="338" customWidth="1"/>
    <col min="13053" max="13053" width="15.5703125" style="338" customWidth="1"/>
    <col min="13054" max="13065" width="13.28515625" style="338" customWidth="1"/>
    <col min="13066" max="13305" width="11.5703125" style="338"/>
    <col min="13306" max="13306" width="9.7109375" style="338" customWidth="1"/>
    <col min="13307" max="13307" width="6" style="338" customWidth="1"/>
    <col min="13308" max="13308" width="60.5703125" style="338" customWidth="1"/>
    <col min="13309" max="13309" width="15.5703125" style="338" customWidth="1"/>
    <col min="13310" max="13321" width="13.28515625" style="338" customWidth="1"/>
    <col min="13322" max="13561" width="11.5703125" style="338"/>
    <col min="13562" max="13562" width="9.7109375" style="338" customWidth="1"/>
    <col min="13563" max="13563" width="6" style="338" customWidth="1"/>
    <col min="13564" max="13564" width="60.5703125" style="338" customWidth="1"/>
    <col min="13565" max="13565" width="15.5703125" style="338" customWidth="1"/>
    <col min="13566" max="13577" width="13.28515625" style="338" customWidth="1"/>
    <col min="13578" max="13817" width="11.5703125" style="338"/>
    <col min="13818" max="13818" width="9.7109375" style="338" customWidth="1"/>
    <col min="13819" max="13819" width="6" style="338" customWidth="1"/>
    <col min="13820" max="13820" width="60.5703125" style="338" customWidth="1"/>
    <col min="13821" max="13821" width="15.5703125" style="338" customWidth="1"/>
    <col min="13822" max="13833" width="13.28515625" style="338" customWidth="1"/>
    <col min="13834" max="14073" width="11.5703125" style="338"/>
    <col min="14074" max="14074" width="9.7109375" style="338" customWidth="1"/>
    <col min="14075" max="14075" width="6" style="338" customWidth="1"/>
    <col min="14076" max="14076" width="60.5703125" style="338" customWidth="1"/>
    <col min="14077" max="14077" width="15.5703125" style="338" customWidth="1"/>
    <col min="14078" max="14089" width="13.28515625" style="338" customWidth="1"/>
    <col min="14090" max="14329" width="11.5703125" style="338"/>
    <col min="14330" max="14330" width="9.7109375" style="338" customWidth="1"/>
    <col min="14331" max="14331" width="6" style="338" customWidth="1"/>
    <col min="14332" max="14332" width="60.5703125" style="338" customWidth="1"/>
    <col min="14333" max="14333" width="15.5703125" style="338" customWidth="1"/>
    <col min="14334" max="14345" width="13.28515625" style="338" customWidth="1"/>
    <col min="14346" max="14585" width="11.5703125" style="338"/>
    <col min="14586" max="14586" width="9.7109375" style="338" customWidth="1"/>
    <col min="14587" max="14587" width="6" style="338" customWidth="1"/>
    <col min="14588" max="14588" width="60.5703125" style="338" customWidth="1"/>
    <col min="14589" max="14589" width="15.5703125" style="338" customWidth="1"/>
    <col min="14590" max="14601" width="13.28515625" style="338" customWidth="1"/>
    <col min="14602" max="14841" width="11.5703125" style="338"/>
    <col min="14842" max="14842" width="9.7109375" style="338" customWidth="1"/>
    <col min="14843" max="14843" width="6" style="338" customWidth="1"/>
    <col min="14844" max="14844" width="60.5703125" style="338" customWidth="1"/>
    <col min="14845" max="14845" width="15.5703125" style="338" customWidth="1"/>
    <col min="14846" max="14857" width="13.28515625" style="338" customWidth="1"/>
    <col min="14858" max="15097" width="11.5703125" style="338"/>
    <col min="15098" max="15098" width="9.7109375" style="338" customWidth="1"/>
    <col min="15099" max="15099" width="6" style="338" customWidth="1"/>
    <col min="15100" max="15100" width="60.5703125" style="338" customWidth="1"/>
    <col min="15101" max="15101" width="15.5703125" style="338" customWidth="1"/>
    <col min="15102" max="15113" width="13.28515625" style="338" customWidth="1"/>
    <col min="15114" max="15353" width="11.5703125" style="338"/>
    <col min="15354" max="15354" width="9.7109375" style="338" customWidth="1"/>
    <col min="15355" max="15355" width="6" style="338" customWidth="1"/>
    <col min="15356" max="15356" width="60.5703125" style="338" customWidth="1"/>
    <col min="15357" max="15357" width="15.5703125" style="338" customWidth="1"/>
    <col min="15358" max="15369" width="13.28515625" style="338" customWidth="1"/>
    <col min="15370" max="15609" width="11.5703125" style="338"/>
    <col min="15610" max="15610" width="9.7109375" style="338" customWidth="1"/>
    <col min="15611" max="15611" width="6" style="338" customWidth="1"/>
    <col min="15612" max="15612" width="60.5703125" style="338" customWidth="1"/>
    <col min="15613" max="15613" width="15.5703125" style="338" customWidth="1"/>
    <col min="15614" max="15625" width="13.28515625" style="338" customWidth="1"/>
    <col min="15626" max="15865" width="11.5703125" style="338"/>
    <col min="15866" max="15866" width="9.7109375" style="338" customWidth="1"/>
    <col min="15867" max="15867" width="6" style="338" customWidth="1"/>
    <col min="15868" max="15868" width="60.5703125" style="338" customWidth="1"/>
    <col min="15869" max="15869" width="15.5703125" style="338" customWidth="1"/>
    <col min="15870" max="15881" width="13.28515625" style="338" customWidth="1"/>
    <col min="15882" max="16121" width="11.5703125" style="338"/>
    <col min="16122" max="16122" width="9.7109375" style="338" customWidth="1"/>
    <col min="16123" max="16123" width="6" style="338" customWidth="1"/>
    <col min="16124" max="16124" width="60.5703125" style="338" customWidth="1"/>
    <col min="16125" max="16125" width="15.5703125" style="338" customWidth="1"/>
    <col min="16126" max="16137" width="13.28515625" style="338" customWidth="1"/>
    <col min="16138" max="16384" width="11.5703125" style="338"/>
  </cols>
  <sheetData>
    <row r="1" spans="1:16" ht="27" customHeight="1" x14ac:dyDescent="0.2">
      <c r="C1" s="372"/>
      <c r="D1" s="86"/>
      <c r="E1" s="457"/>
      <c r="F1" s="457"/>
      <c r="G1" s="457"/>
      <c r="H1" s="364"/>
      <c r="I1" s="364"/>
      <c r="J1" s="340" t="s">
        <v>206</v>
      </c>
      <c r="O1" s="341"/>
      <c r="P1" s="341"/>
    </row>
    <row r="2" spans="1:16" ht="27" customHeight="1" x14ac:dyDescent="0.2">
      <c r="A2" s="342"/>
      <c r="B2" s="342"/>
      <c r="C2" s="360"/>
      <c r="D2" s="86"/>
      <c r="E2" s="374"/>
      <c r="F2" s="374"/>
      <c r="G2" s="374"/>
      <c r="H2" s="342"/>
      <c r="I2" s="342"/>
      <c r="J2" s="340" t="s">
        <v>20</v>
      </c>
      <c r="O2" s="341"/>
      <c r="P2" s="341"/>
    </row>
    <row r="3" spans="1:16" ht="3" customHeight="1" x14ac:dyDescent="0.2">
      <c r="A3" s="338"/>
      <c r="B3" s="338"/>
      <c r="C3" s="372"/>
      <c r="D3" s="86"/>
      <c r="E3" s="457"/>
      <c r="F3" s="457"/>
      <c r="G3" s="457"/>
      <c r="H3" s="364"/>
      <c r="I3" s="364"/>
      <c r="J3" s="343"/>
      <c r="O3" s="341"/>
      <c r="P3" s="341"/>
    </row>
    <row r="4" spans="1:16" ht="15.75" customHeight="1" x14ac:dyDescent="0.2">
      <c r="A4" s="344"/>
      <c r="B4" s="344"/>
      <c r="C4" s="373"/>
      <c r="D4" s="88"/>
      <c r="E4" s="374"/>
      <c r="F4" s="374"/>
      <c r="G4" s="374"/>
      <c r="H4" s="374"/>
      <c r="I4" s="374"/>
      <c r="J4" s="381" t="s">
        <v>200</v>
      </c>
      <c r="O4" s="341"/>
      <c r="P4" s="341"/>
    </row>
    <row r="5" spans="1:16" ht="12.75" customHeight="1" x14ac:dyDescent="0.2">
      <c r="A5" s="344"/>
      <c r="B5" s="344"/>
      <c r="C5" s="373"/>
      <c r="D5" s="88"/>
      <c r="E5" s="374"/>
      <c r="F5" s="374"/>
      <c r="G5" s="374"/>
      <c r="H5" s="374"/>
      <c r="I5" s="374"/>
      <c r="J5" s="412"/>
      <c r="O5" s="341"/>
      <c r="P5" s="341"/>
    </row>
    <row r="6" spans="1:16" ht="20.25" customHeight="1" x14ac:dyDescent="0.2">
      <c r="A6" s="344"/>
      <c r="B6" s="344"/>
      <c r="C6" s="680"/>
      <c r="D6" s="680"/>
      <c r="E6" s="680"/>
      <c r="F6" s="680"/>
      <c r="G6" s="680"/>
      <c r="H6" s="680"/>
      <c r="I6" s="590"/>
      <c r="J6" s="381"/>
      <c r="O6" s="341"/>
      <c r="P6" s="341"/>
    </row>
    <row r="7" spans="1:16" ht="12.75" customHeight="1" x14ac:dyDescent="0.2">
      <c r="A7" s="344"/>
      <c r="B7" s="344"/>
      <c r="C7" s="680"/>
      <c r="D7" s="680"/>
      <c r="E7" s="680"/>
      <c r="F7" s="680"/>
      <c r="G7" s="680"/>
      <c r="H7" s="680"/>
      <c r="I7" s="590"/>
      <c r="J7" s="412"/>
      <c r="O7" s="341"/>
      <c r="P7" s="341"/>
    </row>
    <row r="8" spans="1:16" ht="17.25" customHeight="1" x14ac:dyDescent="0.2">
      <c r="A8" s="344"/>
      <c r="B8" s="344"/>
      <c r="C8" s="680"/>
      <c r="D8" s="680"/>
      <c r="E8" s="680"/>
      <c r="F8" s="680"/>
      <c r="G8" s="680"/>
      <c r="H8" s="680"/>
      <c r="I8" s="590"/>
      <c r="J8" s="398" t="s">
        <v>435</v>
      </c>
      <c r="O8" s="341"/>
      <c r="P8" s="341"/>
    </row>
    <row r="9" spans="1:16" s="345" customFormat="1" ht="12.75" customHeight="1" x14ac:dyDescent="0.2">
      <c r="A9" s="516" t="s">
        <v>480</v>
      </c>
      <c r="B9" s="344"/>
      <c r="C9" s="373"/>
      <c r="D9" s="516" t="s">
        <v>479</v>
      </c>
      <c r="E9" s="374"/>
      <c r="F9" s="374"/>
      <c r="G9" s="374"/>
      <c r="H9" s="374"/>
      <c r="I9" s="374"/>
      <c r="J9" s="412"/>
      <c r="O9" s="341"/>
      <c r="P9" s="341"/>
    </row>
    <row r="10" spans="1:16" ht="12.75" customHeight="1" x14ac:dyDescent="0.2">
      <c r="A10" s="346"/>
      <c r="B10" s="346"/>
      <c r="C10" s="375"/>
      <c r="D10" s="91"/>
      <c r="E10" s="376"/>
      <c r="F10" s="376"/>
      <c r="G10" s="376"/>
      <c r="H10" s="376"/>
      <c r="I10" s="376"/>
      <c r="J10" s="339"/>
      <c r="K10" s="341"/>
      <c r="L10" s="341"/>
      <c r="M10" s="341"/>
      <c r="N10" s="341"/>
      <c r="O10" s="341"/>
      <c r="P10" s="341"/>
    </row>
    <row r="11" spans="1:16" ht="12.75" customHeight="1" x14ac:dyDescent="0.2">
      <c r="A11" s="660" t="s">
        <v>25</v>
      </c>
      <c r="B11" s="660"/>
      <c r="C11" s="660" t="s">
        <v>2</v>
      </c>
      <c r="D11" s="662" t="s">
        <v>3</v>
      </c>
      <c r="E11" s="664"/>
      <c r="F11" s="664"/>
      <c r="G11" s="664"/>
      <c r="H11" s="664"/>
      <c r="I11" s="522"/>
      <c r="J11" s="678" t="s">
        <v>26</v>
      </c>
    </row>
    <row r="12" spans="1:16" s="347" customFormat="1" ht="13.5" thickBot="1" x14ac:dyDescent="0.25">
      <c r="A12" s="661"/>
      <c r="B12" s="661"/>
      <c r="C12" s="661"/>
      <c r="D12" s="663"/>
      <c r="E12" s="379" t="s">
        <v>123</v>
      </c>
      <c r="F12" s="379" t="s">
        <v>124</v>
      </c>
      <c r="G12" s="379" t="s">
        <v>125</v>
      </c>
      <c r="H12" s="379" t="s">
        <v>126</v>
      </c>
      <c r="I12" s="379" t="s">
        <v>520</v>
      </c>
      <c r="J12" s="679"/>
    </row>
    <row r="13" spans="1:16" s="348" customFormat="1" ht="14.25" x14ac:dyDescent="0.2">
      <c r="A13" s="427">
        <v>1111</v>
      </c>
      <c r="B13" s="18"/>
      <c r="C13" s="428" t="s">
        <v>380</v>
      </c>
      <c r="D13" s="60">
        <f t="shared" ref="D13:D70" si="0">SUM(E13:H13)</f>
        <v>0</v>
      </c>
      <c r="E13" s="458"/>
      <c r="F13" s="459"/>
      <c r="G13" s="473"/>
      <c r="H13" s="77"/>
      <c r="I13" s="524"/>
      <c r="J13" s="358"/>
      <c r="K13" s="654"/>
    </row>
    <row r="14" spans="1:16" s="348" customFormat="1" ht="14.25" x14ac:dyDescent="0.2">
      <c r="A14" s="427">
        <v>1131</v>
      </c>
      <c r="B14" s="18"/>
      <c r="C14" s="428" t="s">
        <v>27</v>
      </c>
      <c r="D14" s="60">
        <f t="shared" si="0"/>
        <v>0</v>
      </c>
      <c r="E14" s="458"/>
      <c r="F14" s="459"/>
      <c r="G14" s="473"/>
      <c r="H14" s="77"/>
      <c r="I14" s="524"/>
      <c r="J14" s="358"/>
      <c r="K14" s="654"/>
    </row>
    <row r="15" spans="1:16" s="348" customFormat="1" ht="28.5" x14ac:dyDescent="0.2">
      <c r="A15" s="427">
        <v>1141</v>
      </c>
      <c r="B15" s="18"/>
      <c r="C15" s="428" t="s">
        <v>381</v>
      </c>
      <c r="D15" s="60">
        <f t="shared" si="0"/>
        <v>0</v>
      </c>
      <c r="E15" s="458"/>
      <c r="F15" s="459"/>
      <c r="G15" s="473"/>
      <c r="H15" s="77"/>
      <c r="I15" s="524"/>
      <c r="J15" s="358"/>
      <c r="K15" s="654"/>
    </row>
    <row r="16" spans="1:16" s="348" customFormat="1" ht="23.25" x14ac:dyDescent="0.35">
      <c r="A16" s="427">
        <v>1211</v>
      </c>
      <c r="B16" s="18"/>
      <c r="C16" s="428" t="s">
        <v>28</v>
      </c>
      <c r="D16" s="60">
        <f t="shared" si="0"/>
        <v>0</v>
      </c>
      <c r="E16" s="458"/>
      <c r="F16" s="459"/>
      <c r="G16" s="473"/>
      <c r="H16" s="77"/>
      <c r="I16" s="524"/>
      <c r="J16" s="358"/>
      <c r="K16" s="654"/>
      <c r="M16" s="497"/>
    </row>
    <row r="17" spans="1:11" s="348" customFormat="1" ht="14.25" x14ac:dyDescent="0.2">
      <c r="A17" s="427">
        <v>1221</v>
      </c>
      <c r="B17" s="18"/>
      <c r="C17" s="428" t="s">
        <v>382</v>
      </c>
      <c r="D17" s="60">
        <f t="shared" si="0"/>
        <v>0</v>
      </c>
      <c r="E17" s="458"/>
      <c r="F17" s="459"/>
      <c r="G17" s="473"/>
      <c r="H17" s="77"/>
      <c r="I17" s="524"/>
      <c r="J17" s="358"/>
      <c r="K17" s="654"/>
    </row>
    <row r="18" spans="1:11" s="348" customFormat="1" ht="28.5" x14ac:dyDescent="0.2">
      <c r="A18" s="427">
        <v>1231</v>
      </c>
      <c r="B18" s="18"/>
      <c r="C18" s="428" t="s">
        <v>383</v>
      </c>
      <c r="D18" s="60">
        <f t="shared" si="0"/>
        <v>0</v>
      </c>
      <c r="E18" s="458"/>
      <c r="F18" s="459"/>
      <c r="G18" s="473"/>
      <c r="H18" s="77"/>
      <c r="I18" s="524"/>
      <c r="J18" s="358"/>
      <c r="K18" s="654"/>
    </row>
    <row r="19" spans="1:11" s="348" customFormat="1" ht="14.25" x14ac:dyDescent="0.2">
      <c r="A19" s="427">
        <v>1232</v>
      </c>
      <c r="B19" s="18"/>
      <c r="C19" s="428" t="s">
        <v>384</v>
      </c>
      <c r="D19" s="60">
        <f t="shared" si="0"/>
        <v>0</v>
      </c>
      <c r="E19" s="458"/>
      <c r="F19" s="459"/>
      <c r="G19" s="473"/>
      <c r="H19" s="77"/>
      <c r="I19" s="524"/>
      <c r="J19" s="358"/>
      <c r="K19" s="654"/>
    </row>
    <row r="20" spans="1:11" s="348" customFormat="1" ht="57" x14ac:dyDescent="0.2">
      <c r="A20" s="427">
        <v>1241</v>
      </c>
      <c r="B20" s="18"/>
      <c r="C20" s="428" t="s">
        <v>385</v>
      </c>
      <c r="D20" s="60">
        <f t="shared" si="0"/>
        <v>0</v>
      </c>
      <c r="E20" s="458"/>
      <c r="F20" s="459"/>
      <c r="G20" s="473"/>
      <c r="H20" s="77"/>
      <c r="I20" s="524"/>
      <c r="J20" s="358"/>
      <c r="K20" s="654"/>
    </row>
    <row r="21" spans="1:11" s="348" customFormat="1" ht="28.5" x14ac:dyDescent="0.2">
      <c r="A21" s="427">
        <v>1311</v>
      </c>
      <c r="B21" s="18"/>
      <c r="C21" s="428" t="s">
        <v>386</v>
      </c>
      <c r="D21" s="60">
        <f t="shared" si="0"/>
        <v>0</v>
      </c>
      <c r="E21" s="458"/>
      <c r="F21" s="459"/>
      <c r="G21" s="473"/>
      <c r="H21" s="77"/>
      <c r="I21" s="524"/>
      <c r="J21" s="358"/>
      <c r="K21" s="654"/>
    </row>
    <row r="22" spans="1:11" s="348" customFormat="1" ht="14.25" x14ac:dyDescent="0.2">
      <c r="A22" s="427">
        <v>1321</v>
      </c>
      <c r="B22" s="18"/>
      <c r="C22" s="428" t="s">
        <v>30</v>
      </c>
      <c r="D22" s="60">
        <f t="shared" si="0"/>
        <v>0</v>
      </c>
      <c r="E22" s="458"/>
      <c r="F22" s="459"/>
      <c r="G22" s="473"/>
      <c r="H22" s="77"/>
      <c r="I22" s="524"/>
      <c r="J22" s="358"/>
      <c r="K22" s="654"/>
    </row>
    <row r="23" spans="1:11" s="348" customFormat="1" ht="14.25" x14ac:dyDescent="0.2">
      <c r="A23" s="427">
        <v>1322</v>
      </c>
      <c r="B23" s="18"/>
      <c r="C23" s="428" t="s">
        <v>31</v>
      </c>
      <c r="D23" s="60">
        <f t="shared" si="0"/>
        <v>0</v>
      </c>
      <c r="E23" s="458"/>
      <c r="F23" s="459"/>
      <c r="G23" s="473"/>
      <c r="H23" s="77"/>
      <c r="I23" s="524"/>
      <c r="J23" s="358"/>
      <c r="K23" s="654"/>
    </row>
    <row r="24" spans="1:11" s="348" customFormat="1" ht="28.5" x14ac:dyDescent="0.2">
      <c r="A24" s="427">
        <v>1331</v>
      </c>
      <c r="B24" s="18"/>
      <c r="C24" s="428" t="s">
        <v>387</v>
      </c>
      <c r="D24" s="60">
        <f t="shared" si="0"/>
        <v>0</v>
      </c>
      <c r="E24" s="458"/>
      <c r="F24" s="459"/>
      <c r="G24" s="473"/>
      <c r="H24" s="77"/>
      <c r="I24" s="524"/>
      <c r="J24" s="358"/>
      <c r="K24" s="654"/>
    </row>
    <row r="25" spans="1:11" s="348" customFormat="1" ht="42.75" x14ac:dyDescent="0.2">
      <c r="A25" s="427">
        <v>1332</v>
      </c>
      <c r="B25" s="18"/>
      <c r="C25" s="428" t="s">
        <v>388</v>
      </c>
      <c r="D25" s="60">
        <f t="shared" si="0"/>
        <v>0</v>
      </c>
      <c r="E25" s="458"/>
      <c r="F25" s="459"/>
      <c r="G25" s="473"/>
      <c r="H25" s="77"/>
      <c r="I25" s="524"/>
      <c r="J25" s="358"/>
      <c r="K25" s="654"/>
    </row>
    <row r="26" spans="1:11" s="348" customFormat="1" ht="57" x14ac:dyDescent="0.2">
      <c r="A26" s="427">
        <v>1341</v>
      </c>
      <c r="B26" s="18"/>
      <c r="C26" s="428" t="s">
        <v>389</v>
      </c>
      <c r="D26" s="60">
        <f t="shared" si="0"/>
        <v>0</v>
      </c>
      <c r="E26" s="458"/>
      <c r="F26" s="459"/>
      <c r="G26" s="473"/>
      <c r="H26" s="77"/>
      <c r="I26" s="524"/>
      <c r="J26" s="358"/>
      <c r="K26" s="654"/>
    </row>
    <row r="27" spans="1:11" s="348" customFormat="1" ht="42.75" x14ac:dyDescent="0.2">
      <c r="A27" s="427">
        <v>1342</v>
      </c>
      <c r="B27" s="18"/>
      <c r="C27" s="428" t="s">
        <v>390</v>
      </c>
      <c r="D27" s="60">
        <f t="shared" si="0"/>
        <v>0</v>
      </c>
      <c r="E27" s="458"/>
      <c r="F27" s="459"/>
      <c r="G27" s="473"/>
      <c r="H27" s="77"/>
      <c r="I27" s="524"/>
      <c r="J27" s="358"/>
      <c r="K27" s="654"/>
    </row>
    <row r="28" spans="1:11" s="348" customFormat="1" ht="28.5" x14ac:dyDescent="0.2">
      <c r="A28" s="427">
        <v>1343</v>
      </c>
      <c r="B28" s="18"/>
      <c r="C28" s="428" t="s">
        <v>32</v>
      </c>
      <c r="D28" s="60">
        <f t="shared" si="0"/>
        <v>0</v>
      </c>
      <c r="E28" s="458"/>
      <c r="F28" s="459"/>
      <c r="G28" s="473"/>
      <c r="H28" s="77"/>
      <c r="I28" s="524"/>
      <c r="J28" s="358"/>
      <c r="K28" s="654"/>
    </row>
    <row r="29" spans="1:11" s="348" customFormat="1" ht="28.5" x14ac:dyDescent="0.2">
      <c r="A29" s="427">
        <v>1344</v>
      </c>
      <c r="B29" s="18"/>
      <c r="C29" s="428" t="s">
        <v>391</v>
      </c>
      <c r="D29" s="60">
        <f t="shared" si="0"/>
        <v>0</v>
      </c>
      <c r="E29" s="458"/>
      <c r="F29" s="459"/>
      <c r="G29" s="473"/>
      <c r="H29" s="77"/>
      <c r="I29" s="524"/>
      <c r="J29" s="358"/>
      <c r="K29" s="654"/>
    </row>
    <row r="30" spans="1:11" s="348" customFormat="1" ht="14.25" x14ac:dyDescent="0.2">
      <c r="A30" s="427">
        <v>1345</v>
      </c>
      <c r="B30" s="18"/>
      <c r="C30" s="428" t="s">
        <v>392</v>
      </c>
      <c r="D30" s="60">
        <f t="shared" si="0"/>
        <v>0</v>
      </c>
      <c r="E30" s="458"/>
      <c r="F30" s="459"/>
      <c r="G30" s="473"/>
      <c r="H30" s="77"/>
      <c r="I30" s="524"/>
      <c r="J30" s="358"/>
      <c r="K30" s="654"/>
    </row>
    <row r="31" spans="1:11" s="348" customFormat="1" ht="28.5" x14ac:dyDescent="0.2">
      <c r="A31" s="427">
        <v>1346</v>
      </c>
      <c r="B31" s="18"/>
      <c r="C31" s="428" t="s">
        <v>393</v>
      </c>
      <c r="D31" s="60">
        <f t="shared" si="0"/>
        <v>0</v>
      </c>
      <c r="E31" s="458"/>
      <c r="F31" s="459"/>
      <c r="G31" s="473"/>
      <c r="H31" s="77"/>
      <c r="I31" s="524"/>
      <c r="J31" s="358"/>
      <c r="K31" s="654"/>
    </row>
    <row r="32" spans="1:11" s="348" customFormat="1" ht="14.25" x14ac:dyDescent="0.2">
      <c r="A32" s="427">
        <v>1347</v>
      </c>
      <c r="B32" s="18"/>
      <c r="C32" s="428" t="s">
        <v>394</v>
      </c>
      <c r="D32" s="60">
        <f t="shared" si="0"/>
        <v>0</v>
      </c>
      <c r="E32" s="458"/>
      <c r="F32" s="459"/>
      <c r="G32" s="473"/>
      <c r="H32" s="77"/>
      <c r="I32" s="524"/>
      <c r="J32" s="358"/>
      <c r="K32" s="654"/>
    </row>
    <row r="33" spans="1:11" s="348" customFormat="1" ht="14.25" x14ac:dyDescent="0.2">
      <c r="A33" s="427">
        <v>1348</v>
      </c>
      <c r="B33" s="18"/>
      <c r="C33" s="428" t="s">
        <v>395</v>
      </c>
      <c r="D33" s="60">
        <f t="shared" si="0"/>
        <v>0</v>
      </c>
      <c r="E33" s="458"/>
      <c r="F33" s="459"/>
      <c r="G33" s="473"/>
      <c r="H33" s="77"/>
      <c r="I33" s="524"/>
      <c r="J33" s="358"/>
      <c r="K33" s="654"/>
    </row>
    <row r="34" spans="1:11" s="348" customFormat="1" ht="14.25" x14ac:dyDescent="0.2">
      <c r="A34" s="427">
        <v>1371</v>
      </c>
      <c r="B34" s="18"/>
      <c r="C34" s="428" t="s">
        <v>396</v>
      </c>
      <c r="D34" s="60">
        <f t="shared" si="0"/>
        <v>0</v>
      </c>
      <c r="E34" s="458"/>
      <c r="F34" s="459"/>
      <c r="G34" s="473"/>
      <c r="H34" s="77"/>
      <c r="I34" s="524"/>
      <c r="J34" s="358"/>
      <c r="K34" s="654"/>
    </row>
    <row r="35" spans="1:11" s="348" customFormat="1" ht="28.5" x14ac:dyDescent="0.2">
      <c r="A35" s="427">
        <v>1411</v>
      </c>
      <c r="B35" s="18"/>
      <c r="C35" s="428" t="s">
        <v>33</v>
      </c>
      <c r="D35" s="60">
        <f t="shared" si="0"/>
        <v>0</v>
      </c>
      <c r="E35" s="458"/>
      <c r="F35" s="459"/>
      <c r="G35" s="473"/>
      <c r="H35" s="77"/>
      <c r="I35" s="524"/>
      <c r="J35" s="358"/>
      <c r="K35" s="654"/>
    </row>
    <row r="36" spans="1:11" s="348" customFormat="1" ht="14.25" x14ac:dyDescent="0.2">
      <c r="A36" s="427">
        <v>1412</v>
      </c>
      <c r="B36" s="18"/>
      <c r="C36" s="428" t="s">
        <v>397</v>
      </c>
      <c r="D36" s="60">
        <f t="shared" si="0"/>
        <v>0</v>
      </c>
      <c r="E36" s="458"/>
      <c r="F36" s="459"/>
      <c r="G36" s="473"/>
      <c r="H36" s="77"/>
      <c r="I36" s="524"/>
      <c r="J36" s="358"/>
      <c r="K36" s="654"/>
    </row>
    <row r="37" spans="1:11" s="348" customFormat="1" ht="14.25" x14ac:dyDescent="0.2">
      <c r="A37" s="427">
        <v>1413</v>
      </c>
      <c r="B37" s="18"/>
      <c r="C37" s="428" t="s">
        <v>398</v>
      </c>
      <c r="D37" s="60">
        <f t="shared" si="0"/>
        <v>0</v>
      </c>
      <c r="E37" s="458"/>
      <c r="F37" s="459"/>
      <c r="G37" s="473"/>
      <c r="H37" s="77"/>
      <c r="I37" s="524"/>
      <c r="J37" s="358"/>
      <c r="K37" s="654"/>
    </row>
    <row r="38" spans="1:11" s="348" customFormat="1" ht="14.25" x14ac:dyDescent="0.2">
      <c r="A38" s="427">
        <v>1421</v>
      </c>
      <c r="B38" s="18"/>
      <c r="C38" s="428" t="s">
        <v>34</v>
      </c>
      <c r="D38" s="60">
        <f t="shared" si="0"/>
        <v>0</v>
      </c>
      <c r="E38" s="458"/>
      <c r="F38" s="459"/>
      <c r="G38" s="473"/>
      <c r="H38" s="77"/>
      <c r="I38" s="524"/>
      <c r="J38" s="358"/>
      <c r="K38" s="654"/>
    </row>
    <row r="39" spans="1:11" s="348" customFormat="1" ht="14.25" x14ac:dyDescent="0.2">
      <c r="A39" s="427">
        <v>1431</v>
      </c>
      <c r="B39" s="18"/>
      <c r="C39" s="428" t="s">
        <v>35</v>
      </c>
      <c r="D39" s="60">
        <f t="shared" si="0"/>
        <v>0</v>
      </c>
      <c r="E39" s="458"/>
      <c r="F39" s="459"/>
      <c r="G39" s="473"/>
      <c r="H39" s="77"/>
      <c r="I39" s="524"/>
      <c r="J39" s="358"/>
      <c r="K39" s="654"/>
    </row>
    <row r="40" spans="1:11" s="348" customFormat="1" ht="28.5" x14ac:dyDescent="0.2">
      <c r="A40" s="427">
        <v>1432</v>
      </c>
      <c r="B40" s="18"/>
      <c r="C40" s="428" t="s">
        <v>399</v>
      </c>
      <c r="D40" s="60">
        <f t="shared" si="0"/>
        <v>0</v>
      </c>
      <c r="E40" s="458"/>
      <c r="F40" s="459"/>
      <c r="G40" s="473"/>
      <c r="H40" s="77"/>
      <c r="I40" s="524"/>
      <c r="J40" s="358"/>
      <c r="K40" s="654"/>
    </row>
    <row r="41" spans="1:11" s="348" customFormat="1" ht="28.5" x14ac:dyDescent="0.2">
      <c r="A41" s="427">
        <v>1441</v>
      </c>
      <c r="B41" s="18"/>
      <c r="C41" s="428" t="s">
        <v>400</v>
      </c>
      <c r="D41" s="60">
        <f t="shared" si="0"/>
        <v>0</v>
      </c>
      <c r="E41" s="458"/>
      <c r="F41" s="459"/>
      <c r="G41" s="473"/>
      <c r="H41" s="77"/>
      <c r="I41" s="524"/>
      <c r="J41" s="358"/>
      <c r="K41" s="654"/>
    </row>
    <row r="42" spans="1:11" s="348" customFormat="1" ht="28.5" x14ac:dyDescent="0.2">
      <c r="A42" s="427">
        <v>1442</v>
      </c>
      <c r="B42" s="18"/>
      <c r="C42" s="428" t="s">
        <v>401</v>
      </c>
      <c r="D42" s="60">
        <f t="shared" si="0"/>
        <v>0</v>
      </c>
      <c r="E42" s="458"/>
      <c r="F42" s="459"/>
      <c r="G42" s="473"/>
      <c r="H42" s="77"/>
      <c r="I42" s="524"/>
      <c r="J42" s="358"/>
      <c r="K42" s="654"/>
    </row>
    <row r="43" spans="1:11" s="348" customFormat="1" ht="14.25" x14ac:dyDescent="0.2">
      <c r="A43" s="427">
        <v>1521</v>
      </c>
      <c r="B43" s="18"/>
      <c r="C43" s="428" t="s">
        <v>402</v>
      </c>
      <c r="D43" s="60">
        <f t="shared" si="0"/>
        <v>0</v>
      </c>
      <c r="E43" s="458"/>
      <c r="F43" s="459"/>
      <c r="G43" s="473"/>
      <c r="H43" s="77"/>
      <c r="I43" s="524"/>
      <c r="J43" s="358"/>
      <c r="K43" s="654"/>
    </row>
    <row r="44" spans="1:11" s="348" customFormat="1" ht="28.5" x14ac:dyDescent="0.2">
      <c r="A44" s="427">
        <v>1522</v>
      </c>
      <c r="B44" s="18"/>
      <c r="C44" s="428" t="s">
        <v>403</v>
      </c>
      <c r="D44" s="60">
        <f t="shared" si="0"/>
        <v>0</v>
      </c>
      <c r="E44" s="458"/>
      <c r="F44" s="459"/>
      <c r="G44" s="473"/>
      <c r="H44" s="77"/>
      <c r="I44" s="524"/>
      <c r="J44" s="358"/>
      <c r="K44" s="654"/>
    </row>
    <row r="45" spans="1:11" s="348" customFormat="1" ht="14.25" x14ac:dyDescent="0.2">
      <c r="A45" s="427">
        <v>1523</v>
      </c>
      <c r="B45" s="18"/>
      <c r="C45" s="428" t="s">
        <v>404</v>
      </c>
      <c r="D45" s="60">
        <f t="shared" si="0"/>
        <v>0</v>
      </c>
      <c r="E45" s="458"/>
      <c r="F45" s="459"/>
      <c r="G45" s="473"/>
      <c r="H45" s="77"/>
      <c r="I45" s="524"/>
      <c r="J45" s="358"/>
      <c r="K45" s="654"/>
    </row>
    <row r="46" spans="1:11" s="348" customFormat="1" ht="14.25" x14ac:dyDescent="0.2">
      <c r="A46" s="427">
        <v>1524</v>
      </c>
      <c r="B46" s="18"/>
      <c r="C46" s="428" t="s">
        <v>405</v>
      </c>
      <c r="D46" s="60">
        <f t="shared" si="0"/>
        <v>0</v>
      </c>
      <c r="E46" s="458"/>
      <c r="F46" s="459"/>
      <c r="G46" s="473"/>
      <c r="H46" s="77"/>
      <c r="I46" s="524"/>
      <c r="J46" s="358"/>
      <c r="K46" s="654"/>
    </row>
    <row r="47" spans="1:11" s="348" customFormat="1" ht="14.25" x14ac:dyDescent="0.2">
      <c r="A47" s="427">
        <v>1531</v>
      </c>
      <c r="B47" s="18"/>
      <c r="C47" s="428" t="s">
        <v>406</v>
      </c>
      <c r="D47" s="60">
        <f t="shared" si="0"/>
        <v>0</v>
      </c>
      <c r="E47" s="458"/>
      <c r="F47" s="459"/>
      <c r="G47" s="473"/>
      <c r="H47" s="77"/>
      <c r="I47" s="524"/>
      <c r="J47" s="358"/>
      <c r="K47" s="654"/>
    </row>
    <row r="48" spans="1:11" s="348" customFormat="1" ht="28.5" x14ac:dyDescent="0.2">
      <c r="A48" s="427">
        <v>1541</v>
      </c>
      <c r="B48" s="18"/>
      <c r="C48" s="428" t="s">
        <v>407</v>
      </c>
      <c r="D48" s="60">
        <f t="shared" si="0"/>
        <v>0</v>
      </c>
      <c r="E48" s="458"/>
      <c r="F48" s="459"/>
      <c r="G48" s="473"/>
      <c r="H48" s="77"/>
      <c r="I48" s="524"/>
      <c r="J48" s="358"/>
      <c r="K48" s="654"/>
    </row>
    <row r="49" spans="1:11" s="348" customFormat="1" ht="14.25" x14ac:dyDescent="0.2">
      <c r="A49" s="427">
        <v>1542</v>
      </c>
      <c r="B49" s="18"/>
      <c r="C49" s="428" t="s">
        <v>408</v>
      </c>
      <c r="D49" s="60">
        <f t="shared" si="0"/>
        <v>0</v>
      </c>
      <c r="E49" s="458"/>
      <c r="F49" s="459"/>
      <c r="G49" s="473"/>
      <c r="H49" s="77"/>
      <c r="I49" s="524"/>
      <c r="J49" s="358"/>
      <c r="K49" s="654"/>
    </row>
    <row r="50" spans="1:11" s="348" customFormat="1" ht="14.25" x14ac:dyDescent="0.2">
      <c r="A50" s="427">
        <v>1543</v>
      </c>
      <c r="B50" s="18"/>
      <c r="C50" s="428" t="s">
        <v>409</v>
      </c>
      <c r="D50" s="60">
        <f t="shared" si="0"/>
        <v>0</v>
      </c>
      <c r="E50" s="458"/>
      <c r="F50" s="459"/>
      <c r="G50" s="473"/>
      <c r="H50" s="77"/>
      <c r="I50" s="524"/>
      <c r="J50" s="358"/>
      <c r="K50" s="654"/>
    </row>
    <row r="51" spans="1:11" s="348" customFormat="1" ht="14.25" x14ac:dyDescent="0.2">
      <c r="A51" s="427">
        <v>1544</v>
      </c>
      <c r="B51" s="18"/>
      <c r="C51" s="428" t="s">
        <v>410</v>
      </c>
      <c r="D51" s="60">
        <f t="shared" si="0"/>
        <v>0</v>
      </c>
      <c r="E51" s="458"/>
      <c r="F51" s="459"/>
      <c r="G51" s="473"/>
      <c r="H51" s="77"/>
      <c r="I51" s="524"/>
      <c r="J51" s="358"/>
      <c r="K51" s="654"/>
    </row>
    <row r="52" spans="1:11" s="348" customFormat="1" ht="28.5" x14ac:dyDescent="0.2">
      <c r="A52" s="427">
        <v>1545</v>
      </c>
      <c r="B52" s="18"/>
      <c r="C52" s="428" t="s">
        <v>411</v>
      </c>
      <c r="D52" s="60">
        <f t="shared" si="0"/>
        <v>0</v>
      </c>
      <c r="E52" s="458"/>
      <c r="F52" s="459"/>
      <c r="G52" s="473"/>
      <c r="H52" s="77"/>
      <c r="I52" s="524"/>
      <c r="J52" s="358"/>
      <c r="K52" s="654"/>
    </row>
    <row r="53" spans="1:11" s="348" customFormat="1" ht="14.25" x14ac:dyDescent="0.2">
      <c r="A53" s="427">
        <v>1546</v>
      </c>
      <c r="B53" s="18"/>
      <c r="C53" s="428" t="s">
        <v>412</v>
      </c>
      <c r="D53" s="60">
        <f t="shared" si="0"/>
        <v>0</v>
      </c>
      <c r="E53" s="458"/>
      <c r="F53" s="459"/>
      <c r="G53" s="473"/>
      <c r="H53" s="77"/>
      <c r="I53" s="524"/>
      <c r="J53" s="358"/>
      <c r="K53" s="654"/>
    </row>
    <row r="54" spans="1:11" s="348" customFormat="1" ht="14.25" x14ac:dyDescent="0.2">
      <c r="A54" s="427">
        <v>1547</v>
      </c>
      <c r="B54" s="18"/>
      <c r="C54" s="428" t="s">
        <v>413</v>
      </c>
      <c r="D54" s="60">
        <f t="shared" si="0"/>
        <v>0</v>
      </c>
      <c r="E54" s="458"/>
      <c r="F54" s="459"/>
      <c r="G54" s="473"/>
      <c r="H54" s="77"/>
      <c r="I54" s="524"/>
      <c r="J54" s="358"/>
      <c r="K54" s="654"/>
    </row>
    <row r="55" spans="1:11" s="348" customFormat="1" ht="28.5" x14ac:dyDescent="0.2">
      <c r="A55" s="427">
        <v>1548</v>
      </c>
      <c r="B55" s="18"/>
      <c r="C55" s="428" t="s">
        <v>414</v>
      </c>
      <c r="D55" s="60">
        <f t="shared" si="0"/>
        <v>0</v>
      </c>
      <c r="E55" s="458"/>
      <c r="F55" s="459"/>
      <c r="G55" s="473"/>
      <c r="H55" s="77"/>
      <c r="I55" s="524"/>
      <c r="J55" s="358"/>
      <c r="K55" s="654"/>
    </row>
    <row r="56" spans="1:11" s="348" customFormat="1" ht="28.5" x14ac:dyDescent="0.2">
      <c r="A56" s="427">
        <v>1551</v>
      </c>
      <c r="B56" s="18"/>
      <c r="C56" s="428" t="s">
        <v>415</v>
      </c>
      <c r="D56" s="60">
        <f t="shared" si="0"/>
        <v>0</v>
      </c>
      <c r="E56" s="458"/>
      <c r="F56" s="459"/>
      <c r="G56" s="473"/>
      <c r="H56" s="77"/>
      <c r="I56" s="524"/>
      <c r="J56" s="358"/>
      <c r="K56" s="654"/>
    </row>
    <row r="57" spans="1:11" s="348" customFormat="1" ht="14.25" x14ac:dyDescent="0.2">
      <c r="A57" s="427">
        <v>1591</v>
      </c>
      <c r="B57" s="18"/>
      <c r="C57" s="428" t="s">
        <v>416</v>
      </c>
      <c r="D57" s="60">
        <f t="shared" si="0"/>
        <v>0</v>
      </c>
      <c r="E57" s="458"/>
      <c r="F57" s="459"/>
      <c r="G57" s="473"/>
      <c r="H57" s="77"/>
      <c r="I57" s="524"/>
      <c r="J57" s="358"/>
      <c r="K57" s="654"/>
    </row>
    <row r="58" spans="1:11" s="348" customFormat="1" ht="14.25" x14ac:dyDescent="0.2">
      <c r="A58" s="427">
        <v>1592</v>
      </c>
      <c r="B58" s="18"/>
      <c r="C58" s="428" t="s">
        <v>417</v>
      </c>
      <c r="D58" s="60">
        <f t="shared" si="0"/>
        <v>0</v>
      </c>
      <c r="E58" s="458"/>
      <c r="F58" s="459"/>
      <c r="G58" s="473"/>
      <c r="H58" s="77"/>
      <c r="I58" s="524"/>
      <c r="J58" s="358"/>
      <c r="K58" s="654"/>
    </row>
    <row r="59" spans="1:11" s="348" customFormat="1" ht="28.5" x14ac:dyDescent="0.2">
      <c r="A59" s="427">
        <v>1593</v>
      </c>
      <c r="B59" s="18"/>
      <c r="C59" s="428" t="s">
        <v>418</v>
      </c>
      <c r="D59" s="60">
        <f t="shared" si="0"/>
        <v>0</v>
      </c>
      <c r="E59" s="458"/>
      <c r="F59" s="459"/>
      <c r="G59" s="473"/>
      <c r="H59" s="77"/>
      <c r="I59" s="524"/>
      <c r="J59" s="358"/>
      <c r="K59" s="654"/>
    </row>
    <row r="60" spans="1:11" s="348" customFormat="1" ht="28.5" x14ac:dyDescent="0.2">
      <c r="A60" s="427">
        <v>1611</v>
      </c>
      <c r="B60" s="18"/>
      <c r="C60" s="428" t="s">
        <v>419</v>
      </c>
      <c r="D60" s="60">
        <f t="shared" si="0"/>
        <v>0</v>
      </c>
      <c r="E60" s="458"/>
      <c r="F60" s="459"/>
      <c r="G60" s="473"/>
      <c r="H60" s="77"/>
      <c r="I60" s="524"/>
      <c r="J60" s="358"/>
      <c r="K60" s="654"/>
    </row>
    <row r="61" spans="1:11" s="348" customFormat="1" ht="28.5" x14ac:dyDescent="0.2">
      <c r="A61" s="427">
        <v>1612</v>
      </c>
      <c r="B61" s="18"/>
      <c r="C61" s="428" t="s">
        <v>420</v>
      </c>
      <c r="D61" s="60">
        <f t="shared" si="0"/>
        <v>0</v>
      </c>
      <c r="E61" s="458"/>
      <c r="F61" s="459"/>
      <c r="G61" s="473"/>
      <c r="H61" s="77"/>
      <c r="I61" s="524"/>
      <c r="J61" s="358"/>
      <c r="K61" s="654"/>
    </row>
    <row r="62" spans="1:11" s="348" customFormat="1" ht="28.5" x14ac:dyDescent="0.2">
      <c r="A62" s="427">
        <v>1711</v>
      </c>
      <c r="B62" s="18"/>
      <c r="C62" s="428" t="s">
        <v>421</v>
      </c>
      <c r="D62" s="60">
        <f t="shared" si="0"/>
        <v>0</v>
      </c>
      <c r="E62" s="458"/>
      <c r="F62" s="459"/>
      <c r="G62" s="473"/>
      <c r="H62" s="77"/>
      <c r="I62" s="524"/>
      <c r="J62" s="358"/>
      <c r="K62" s="654"/>
    </row>
    <row r="63" spans="1:11" s="348" customFormat="1" ht="14.25" x14ac:dyDescent="0.2">
      <c r="A63" s="427">
        <v>1712</v>
      </c>
      <c r="B63" s="18"/>
      <c r="C63" s="428" t="s">
        <v>40</v>
      </c>
      <c r="D63" s="60">
        <f t="shared" si="0"/>
        <v>0</v>
      </c>
      <c r="E63" s="458"/>
      <c r="F63" s="459"/>
      <c r="G63" s="473"/>
      <c r="H63" s="77"/>
      <c r="I63" s="524"/>
      <c r="J63" s="358"/>
      <c r="K63" s="654"/>
    </row>
    <row r="64" spans="1:11" s="348" customFormat="1" ht="14.25" x14ac:dyDescent="0.2">
      <c r="A64" s="427">
        <v>1713</v>
      </c>
      <c r="B64" s="18"/>
      <c r="C64" s="428" t="s">
        <v>422</v>
      </c>
      <c r="D64" s="60">
        <f t="shared" si="0"/>
        <v>0</v>
      </c>
      <c r="E64" s="458"/>
      <c r="F64" s="459"/>
      <c r="G64" s="473"/>
      <c r="H64" s="77"/>
      <c r="I64" s="524"/>
      <c r="J64" s="358"/>
      <c r="K64" s="654"/>
    </row>
    <row r="65" spans="1:13" s="348" customFormat="1" ht="28.5" x14ac:dyDescent="0.2">
      <c r="A65" s="427">
        <v>1714</v>
      </c>
      <c r="B65" s="18"/>
      <c r="C65" s="428" t="s">
        <v>423</v>
      </c>
      <c r="D65" s="60">
        <f t="shared" si="0"/>
        <v>0</v>
      </c>
      <c r="E65" s="458"/>
      <c r="F65" s="459"/>
      <c r="G65" s="473"/>
      <c r="H65" s="77"/>
      <c r="I65" s="524"/>
      <c r="J65" s="358"/>
      <c r="K65" s="654"/>
    </row>
    <row r="66" spans="1:13" s="348" customFormat="1" ht="14.25" x14ac:dyDescent="0.2">
      <c r="A66" s="427">
        <v>1715</v>
      </c>
      <c r="B66" s="18"/>
      <c r="C66" s="428" t="s">
        <v>38</v>
      </c>
      <c r="D66" s="60">
        <f t="shared" si="0"/>
        <v>0</v>
      </c>
      <c r="E66" s="458"/>
      <c r="F66" s="459"/>
      <c r="G66" s="473"/>
      <c r="H66" s="77"/>
      <c r="I66" s="524"/>
      <c r="J66" s="358"/>
      <c r="K66" s="654"/>
    </row>
    <row r="67" spans="1:13" s="348" customFormat="1" ht="14.25" x14ac:dyDescent="0.2">
      <c r="A67" s="427">
        <v>1716</v>
      </c>
      <c r="B67" s="18"/>
      <c r="C67" s="428" t="s">
        <v>424</v>
      </c>
      <c r="D67" s="60">
        <f t="shared" si="0"/>
        <v>0</v>
      </c>
      <c r="E67" s="458"/>
      <c r="F67" s="459"/>
      <c r="G67" s="473"/>
      <c r="H67" s="77"/>
      <c r="I67" s="524"/>
      <c r="J67" s="358"/>
      <c r="K67" s="654"/>
    </row>
    <row r="68" spans="1:13" s="348" customFormat="1" ht="28.5" x14ac:dyDescent="0.2">
      <c r="A68" s="427">
        <v>1717</v>
      </c>
      <c r="B68" s="18"/>
      <c r="C68" s="428" t="s">
        <v>425</v>
      </c>
      <c r="D68" s="60">
        <f t="shared" si="0"/>
        <v>0</v>
      </c>
      <c r="E68" s="458"/>
      <c r="F68" s="459"/>
      <c r="G68" s="473"/>
      <c r="H68" s="77"/>
      <c r="I68" s="524"/>
      <c r="J68" s="358"/>
      <c r="K68" s="654"/>
    </row>
    <row r="69" spans="1:13" s="348" customFormat="1" ht="14.25" x14ac:dyDescent="0.2">
      <c r="A69" s="427">
        <v>1718</v>
      </c>
      <c r="B69" s="18"/>
      <c r="C69" s="428" t="s">
        <v>426</v>
      </c>
      <c r="D69" s="60">
        <f t="shared" si="0"/>
        <v>0</v>
      </c>
      <c r="E69" s="458"/>
      <c r="F69" s="459"/>
      <c r="G69" s="473"/>
      <c r="H69" s="77"/>
      <c r="I69" s="524"/>
      <c r="J69" s="358"/>
      <c r="K69" s="654"/>
    </row>
    <row r="70" spans="1:13" s="348" customFormat="1" ht="14.25" x14ac:dyDescent="0.2">
      <c r="A70" s="427">
        <v>1719</v>
      </c>
      <c r="B70" s="18"/>
      <c r="C70" s="428" t="s">
        <v>427</v>
      </c>
      <c r="D70" s="60">
        <f t="shared" si="0"/>
        <v>0</v>
      </c>
      <c r="E70" s="458"/>
      <c r="F70" s="459"/>
      <c r="G70" s="473"/>
      <c r="H70" s="77"/>
      <c r="I70" s="524"/>
      <c r="J70" s="358"/>
      <c r="K70" s="654"/>
    </row>
    <row r="71" spans="1:13" s="344" customFormat="1" ht="25.5" x14ac:dyDescent="0.2">
      <c r="A71" s="349"/>
      <c r="B71" s="349"/>
      <c r="C71" s="362" t="s">
        <v>16</v>
      </c>
      <c r="D71" s="64">
        <f>SUM(D13:D70)</f>
        <v>0</v>
      </c>
      <c r="E71" s="64">
        <f>SUM(E13:E70)</f>
        <v>0</v>
      </c>
      <c r="F71" s="64">
        <f>SUM(F13:F70)</f>
        <v>0</v>
      </c>
      <c r="G71" s="64">
        <f>SUM(G13:G70)</f>
        <v>0</v>
      </c>
      <c r="H71" s="64">
        <f>SUM(H13:H70)</f>
        <v>0</v>
      </c>
      <c r="I71" s="64"/>
      <c r="J71" s="350"/>
      <c r="K71" s="328"/>
      <c r="M71" s="45"/>
    </row>
    <row r="72" spans="1:13" s="348" customFormat="1" ht="28.5" x14ac:dyDescent="0.2">
      <c r="A72" s="427">
        <v>2111</v>
      </c>
      <c r="B72" s="385"/>
      <c r="C72" s="428" t="s">
        <v>249</v>
      </c>
      <c r="D72" s="60">
        <f t="shared" ref="D72:D135" si="1">SUM(E72:H72)</f>
        <v>10000</v>
      </c>
      <c r="E72" s="460"/>
      <c r="F72" s="461"/>
      <c r="G72" s="448"/>
      <c r="H72" s="386">
        <v>10000</v>
      </c>
      <c r="I72" s="525"/>
      <c r="J72" s="351"/>
    </row>
    <row r="73" spans="1:13" s="348" customFormat="1" ht="28.5" x14ac:dyDescent="0.2">
      <c r="A73" s="427">
        <v>2121</v>
      </c>
      <c r="B73" s="385"/>
      <c r="C73" s="428" t="s">
        <v>250</v>
      </c>
      <c r="D73" s="60">
        <f t="shared" si="1"/>
        <v>0</v>
      </c>
      <c r="E73" s="460"/>
      <c r="F73" s="461"/>
      <c r="G73" s="448"/>
      <c r="H73" s="386"/>
      <c r="I73" s="525"/>
      <c r="J73" s="351"/>
    </row>
    <row r="74" spans="1:13" s="348" customFormat="1" ht="14.25" x14ac:dyDescent="0.2">
      <c r="A74" s="427">
        <v>2131</v>
      </c>
      <c r="B74" s="385"/>
      <c r="C74" s="428" t="s">
        <v>251</v>
      </c>
      <c r="D74" s="60">
        <f t="shared" si="1"/>
        <v>0</v>
      </c>
      <c r="E74" s="460"/>
      <c r="F74" s="461"/>
      <c r="G74" s="448"/>
      <c r="H74" s="386"/>
      <c r="I74" s="525"/>
      <c r="J74" s="351"/>
    </row>
    <row r="75" spans="1:13" s="348" customFormat="1" ht="42.75" x14ac:dyDescent="0.2">
      <c r="A75" s="427">
        <v>2141</v>
      </c>
      <c r="B75" s="385"/>
      <c r="C75" s="428" t="s">
        <v>252</v>
      </c>
      <c r="D75" s="60">
        <f t="shared" si="1"/>
        <v>3000</v>
      </c>
      <c r="E75" s="460"/>
      <c r="F75" s="461"/>
      <c r="G75" s="448"/>
      <c r="H75" s="386">
        <v>3000</v>
      </c>
      <c r="I75" s="525"/>
      <c r="J75" s="351"/>
    </row>
    <row r="76" spans="1:13" s="348" customFormat="1" ht="14.25" x14ac:dyDescent="0.2">
      <c r="A76" s="427">
        <v>2151</v>
      </c>
      <c r="B76" s="385"/>
      <c r="C76" s="428" t="s">
        <v>43</v>
      </c>
      <c r="D76" s="60">
        <f>SUM(E76:H76)</f>
        <v>0</v>
      </c>
      <c r="E76" s="460"/>
      <c r="F76" s="461"/>
      <c r="G76" s="448"/>
      <c r="H76" s="386"/>
      <c r="I76" s="525"/>
      <c r="J76" s="351"/>
    </row>
    <row r="77" spans="1:13" s="348" customFormat="1" ht="14.25" x14ac:dyDescent="0.2">
      <c r="A77" s="427">
        <v>2161</v>
      </c>
      <c r="B77" s="385"/>
      <c r="C77" s="428" t="s">
        <v>44</v>
      </c>
      <c r="D77" s="60">
        <f t="shared" si="1"/>
        <v>0</v>
      </c>
      <c r="E77" s="460"/>
      <c r="F77" s="461"/>
      <c r="G77" s="448"/>
      <c r="H77" s="386"/>
      <c r="I77" s="525"/>
      <c r="J77" s="351"/>
    </row>
    <row r="78" spans="1:13" s="348" customFormat="1" ht="14.25" x14ac:dyDescent="0.2">
      <c r="A78" s="427">
        <v>2171</v>
      </c>
      <c r="B78" s="385"/>
      <c r="C78" s="428" t="s">
        <v>253</v>
      </c>
      <c r="D78" s="60">
        <f t="shared" si="1"/>
        <v>0</v>
      </c>
      <c r="E78" s="460"/>
      <c r="F78" s="461"/>
      <c r="G78" s="448"/>
      <c r="H78" s="386"/>
      <c r="I78" s="525"/>
      <c r="J78" s="351"/>
    </row>
    <row r="79" spans="1:13" s="348" customFormat="1" ht="28.5" x14ac:dyDescent="0.2">
      <c r="A79" s="427">
        <v>2181</v>
      </c>
      <c r="B79" s="385"/>
      <c r="C79" s="428" t="s">
        <v>254</v>
      </c>
      <c r="D79" s="60">
        <f t="shared" si="1"/>
        <v>0</v>
      </c>
      <c r="E79" s="460"/>
      <c r="F79" s="461"/>
      <c r="G79" s="448"/>
      <c r="H79" s="386"/>
      <c r="I79" s="525"/>
      <c r="J79" s="351"/>
    </row>
    <row r="80" spans="1:13" s="348" customFormat="1" ht="14.25" x14ac:dyDescent="0.2">
      <c r="A80" s="427">
        <v>2182</v>
      </c>
      <c r="B80" s="385"/>
      <c r="C80" s="428" t="s">
        <v>255</v>
      </c>
      <c r="D80" s="60">
        <f t="shared" si="1"/>
        <v>0</v>
      </c>
      <c r="E80" s="460"/>
      <c r="F80" s="461"/>
      <c r="G80" s="448"/>
      <c r="H80" s="386"/>
      <c r="I80" s="525"/>
      <c r="J80" s="351"/>
    </row>
    <row r="81" spans="1:10" s="348" customFormat="1" ht="14.25" x14ac:dyDescent="0.2">
      <c r="A81" s="427">
        <v>2183</v>
      </c>
      <c r="B81" s="385"/>
      <c r="C81" s="428" t="s">
        <v>256</v>
      </c>
      <c r="D81" s="60">
        <f t="shared" si="1"/>
        <v>0</v>
      </c>
      <c r="E81" s="460"/>
      <c r="F81" s="461"/>
      <c r="G81" s="448"/>
      <c r="H81" s="386"/>
      <c r="I81" s="525"/>
      <c r="J81" s="351"/>
    </row>
    <row r="82" spans="1:10" s="348" customFormat="1" ht="42.75" x14ac:dyDescent="0.2">
      <c r="A82" s="427">
        <v>2211</v>
      </c>
      <c r="B82" s="385"/>
      <c r="C82" s="428" t="s">
        <v>257</v>
      </c>
      <c r="D82" s="60">
        <f t="shared" si="1"/>
        <v>0</v>
      </c>
      <c r="E82" s="460"/>
      <c r="F82" s="461"/>
      <c r="G82" s="448"/>
      <c r="H82" s="386"/>
      <c r="I82" s="525"/>
      <c r="J82" s="351"/>
    </row>
    <row r="83" spans="1:10" s="348" customFormat="1" ht="71.25" x14ac:dyDescent="0.2">
      <c r="A83" s="427">
        <v>2212</v>
      </c>
      <c r="B83" s="385"/>
      <c r="C83" s="428" t="s">
        <v>258</v>
      </c>
      <c r="D83" s="60">
        <f t="shared" si="1"/>
        <v>6500</v>
      </c>
      <c r="E83" s="460"/>
      <c r="F83" s="461"/>
      <c r="G83" s="448"/>
      <c r="H83" s="386">
        <v>6500</v>
      </c>
      <c r="I83" s="525"/>
      <c r="J83" s="351"/>
    </row>
    <row r="84" spans="1:10" s="348" customFormat="1" ht="42.75" x14ac:dyDescent="0.2">
      <c r="A84" s="427">
        <v>2213</v>
      </c>
      <c r="B84" s="385"/>
      <c r="C84" s="428" t="s">
        <v>259</v>
      </c>
      <c r="D84" s="60">
        <f t="shared" si="1"/>
        <v>0</v>
      </c>
      <c r="E84" s="460"/>
      <c r="F84" s="461"/>
      <c r="G84" s="448"/>
      <c r="H84" s="386"/>
      <c r="I84" s="525"/>
      <c r="J84" s="351"/>
    </row>
    <row r="85" spans="1:10" s="348" customFormat="1" ht="42.75" x14ac:dyDescent="0.2">
      <c r="A85" s="427">
        <v>2214</v>
      </c>
      <c r="B85" s="385"/>
      <c r="C85" s="428" t="s">
        <v>260</v>
      </c>
      <c r="D85" s="60">
        <f t="shared" si="1"/>
        <v>0</v>
      </c>
      <c r="E85" s="460"/>
      <c r="F85" s="461"/>
      <c r="G85" s="448"/>
      <c r="H85" s="386"/>
      <c r="I85" s="525"/>
      <c r="J85" s="351"/>
    </row>
    <row r="86" spans="1:10" s="348" customFormat="1" ht="42.75" x14ac:dyDescent="0.2">
      <c r="A86" s="427">
        <v>2215</v>
      </c>
      <c r="B86" s="385"/>
      <c r="C86" s="428" t="s">
        <v>261</v>
      </c>
      <c r="D86" s="60">
        <f t="shared" si="1"/>
        <v>0</v>
      </c>
      <c r="E86" s="460"/>
      <c r="F86" s="461"/>
      <c r="G86" s="448"/>
      <c r="H86" s="386"/>
      <c r="I86" s="525"/>
      <c r="J86" s="351"/>
    </row>
    <row r="87" spans="1:10" s="348" customFormat="1" ht="42.75" x14ac:dyDescent="0.2">
      <c r="A87" s="427">
        <v>2216</v>
      </c>
      <c r="B87" s="385"/>
      <c r="C87" s="428" t="s">
        <v>262</v>
      </c>
      <c r="D87" s="60">
        <f t="shared" si="1"/>
        <v>0</v>
      </c>
      <c r="E87" s="460"/>
      <c r="F87" s="461"/>
      <c r="G87" s="448"/>
      <c r="H87" s="386"/>
      <c r="I87" s="525"/>
      <c r="J87" s="351"/>
    </row>
    <row r="88" spans="1:10" s="348" customFormat="1" ht="14.25" x14ac:dyDescent="0.2">
      <c r="A88" s="427">
        <v>2221</v>
      </c>
      <c r="B88" s="385"/>
      <c r="C88" s="428" t="s">
        <v>263</v>
      </c>
      <c r="D88" s="60">
        <f t="shared" si="1"/>
        <v>0</v>
      </c>
      <c r="E88" s="460"/>
      <c r="F88" s="461"/>
      <c r="G88" s="448"/>
      <c r="H88" s="386"/>
      <c r="I88" s="525"/>
      <c r="J88" s="351"/>
    </row>
    <row r="89" spans="1:10" s="348" customFormat="1" ht="28.5" x14ac:dyDescent="0.2">
      <c r="A89" s="427">
        <v>2231</v>
      </c>
      <c r="B89" s="385"/>
      <c r="C89" s="428" t="s">
        <v>48</v>
      </c>
      <c r="D89" s="60">
        <f t="shared" si="1"/>
        <v>0</v>
      </c>
      <c r="E89" s="460"/>
      <c r="F89" s="461"/>
      <c r="G89" s="448"/>
      <c r="H89" s="386"/>
      <c r="I89" s="525"/>
      <c r="J89" s="351"/>
    </row>
    <row r="90" spans="1:10" s="348" customFormat="1" ht="42.75" x14ac:dyDescent="0.2">
      <c r="A90" s="427">
        <v>2311</v>
      </c>
      <c r="B90" s="385"/>
      <c r="C90" s="428" t="s">
        <v>264</v>
      </c>
      <c r="D90" s="60">
        <f t="shared" si="1"/>
        <v>0</v>
      </c>
      <c r="E90" s="460"/>
      <c r="F90" s="461"/>
      <c r="G90" s="448"/>
      <c r="H90" s="386"/>
      <c r="I90" s="525"/>
      <c r="J90" s="351"/>
    </row>
    <row r="91" spans="1:10" s="348" customFormat="1" ht="28.5" x14ac:dyDescent="0.2">
      <c r="A91" s="427">
        <v>2321</v>
      </c>
      <c r="B91" s="385"/>
      <c r="C91" s="428" t="s">
        <v>265</v>
      </c>
      <c r="D91" s="60">
        <f t="shared" si="1"/>
        <v>0</v>
      </c>
      <c r="E91" s="460"/>
      <c r="F91" s="461"/>
      <c r="G91" s="448"/>
      <c r="H91" s="386"/>
      <c r="I91" s="525"/>
      <c r="J91" s="351"/>
    </row>
    <row r="92" spans="1:10" s="348" customFormat="1" ht="42.75" x14ac:dyDescent="0.2">
      <c r="A92" s="427">
        <v>2331</v>
      </c>
      <c r="B92" s="385"/>
      <c r="C92" s="428" t="s">
        <v>266</v>
      </c>
      <c r="D92" s="60">
        <f t="shared" si="1"/>
        <v>0</v>
      </c>
      <c r="E92" s="460"/>
      <c r="F92" s="461"/>
      <c r="G92" s="448"/>
      <c r="H92" s="386"/>
      <c r="I92" s="525"/>
      <c r="J92" s="351"/>
    </row>
    <row r="93" spans="1:10" s="348" customFormat="1" ht="42.75" x14ac:dyDescent="0.2">
      <c r="A93" s="427">
        <v>2341</v>
      </c>
      <c r="B93" s="385"/>
      <c r="C93" s="428" t="s">
        <v>267</v>
      </c>
      <c r="D93" s="60">
        <f t="shared" si="1"/>
        <v>0</v>
      </c>
      <c r="E93" s="460"/>
      <c r="F93" s="461"/>
      <c r="G93" s="448"/>
      <c r="H93" s="386"/>
      <c r="I93" s="525"/>
      <c r="J93" s="351"/>
    </row>
    <row r="94" spans="1:10" s="348" customFormat="1" ht="42.75" x14ac:dyDescent="0.2">
      <c r="A94" s="427">
        <v>2351</v>
      </c>
      <c r="B94" s="385"/>
      <c r="C94" s="428" t="s">
        <v>268</v>
      </c>
      <c r="D94" s="60">
        <f t="shared" si="1"/>
        <v>0</v>
      </c>
      <c r="E94" s="460"/>
      <c r="F94" s="461"/>
      <c r="G94" s="448"/>
      <c r="H94" s="386"/>
      <c r="I94" s="525"/>
      <c r="J94" s="351"/>
    </row>
    <row r="95" spans="1:10" s="348" customFormat="1" ht="42.75" x14ac:dyDescent="0.2">
      <c r="A95" s="427">
        <v>2361</v>
      </c>
      <c r="B95" s="385"/>
      <c r="C95" s="428" t="s">
        <v>269</v>
      </c>
      <c r="D95" s="60">
        <f t="shared" si="1"/>
        <v>0</v>
      </c>
      <c r="E95" s="460"/>
      <c r="F95" s="461"/>
      <c r="G95" s="448"/>
      <c r="H95" s="386"/>
      <c r="I95" s="525"/>
      <c r="J95" s="351"/>
    </row>
    <row r="96" spans="1:10" s="348" customFormat="1" ht="28.5" x14ac:dyDescent="0.2">
      <c r="A96" s="427">
        <v>2371</v>
      </c>
      <c r="B96" s="385"/>
      <c r="C96" s="428" t="s">
        <v>248</v>
      </c>
      <c r="D96" s="60">
        <f t="shared" si="1"/>
        <v>0</v>
      </c>
      <c r="E96" s="460"/>
      <c r="F96" s="461"/>
      <c r="G96" s="448"/>
      <c r="H96" s="386"/>
      <c r="I96" s="525"/>
      <c r="J96" s="351"/>
    </row>
    <row r="97" spans="1:10" s="348" customFormat="1" ht="28.5" x14ac:dyDescent="0.2">
      <c r="A97" s="427">
        <v>2381</v>
      </c>
      <c r="B97" s="385"/>
      <c r="C97" s="428" t="s">
        <v>270</v>
      </c>
      <c r="D97" s="60">
        <f t="shared" si="1"/>
        <v>0</v>
      </c>
      <c r="E97" s="460"/>
      <c r="F97" s="461"/>
      <c r="G97" s="448"/>
      <c r="H97" s="386"/>
      <c r="I97" s="525"/>
      <c r="J97" s="351"/>
    </row>
    <row r="98" spans="1:10" s="348" customFormat="1" ht="28.5" x14ac:dyDescent="0.2">
      <c r="A98" s="427">
        <v>2391</v>
      </c>
      <c r="B98" s="385"/>
      <c r="C98" s="428" t="s">
        <v>271</v>
      </c>
      <c r="D98" s="60">
        <f t="shared" si="1"/>
        <v>0</v>
      </c>
      <c r="E98" s="460"/>
      <c r="F98" s="461"/>
      <c r="G98" s="448"/>
      <c r="H98" s="386"/>
      <c r="I98" s="525"/>
      <c r="J98" s="351"/>
    </row>
    <row r="99" spans="1:10" s="348" customFormat="1" ht="14.25" x14ac:dyDescent="0.2">
      <c r="A99" s="427">
        <v>2411</v>
      </c>
      <c r="B99" s="385"/>
      <c r="C99" s="428" t="s">
        <v>49</v>
      </c>
      <c r="D99" s="60">
        <f t="shared" si="1"/>
        <v>0</v>
      </c>
      <c r="E99" s="460"/>
      <c r="F99" s="461"/>
      <c r="G99" s="448"/>
      <c r="H99" s="386"/>
      <c r="I99" s="525"/>
      <c r="J99" s="351"/>
    </row>
    <row r="100" spans="1:10" s="348" customFormat="1" ht="14.25" x14ac:dyDescent="0.2">
      <c r="A100" s="427">
        <v>2421</v>
      </c>
      <c r="B100" s="385"/>
      <c r="C100" s="428" t="s">
        <v>50</v>
      </c>
      <c r="D100" s="60">
        <f t="shared" si="1"/>
        <v>0</v>
      </c>
      <c r="E100" s="460"/>
      <c r="F100" s="461"/>
      <c r="G100" s="448"/>
      <c r="H100" s="386"/>
      <c r="I100" s="525"/>
      <c r="J100" s="351"/>
    </row>
    <row r="101" spans="1:10" s="348" customFormat="1" ht="14.25" x14ac:dyDescent="0.2">
      <c r="A101" s="427">
        <v>2431</v>
      </c>
      <c r="B101" s="385"/>
      <c r="C101" s="428" t="s">
        <v>272</v>
      </c>
      <c r="D101" s="60">
        <f t="shared" si="1"/>
        <v>0</v>
      </c>
      <c r="E101" s="460"/>
      <c r="F101" s="461"/>
      <c r="G101" s="448"/>
      <c r="H101" s="386"/>
      <c r="I101" s="525"/>
      <c r="J101" s="351"/>
    </row>
    <row r="102" spans="1:10" s="348" customFormat="1" ht="14.25" x14ac:dyDescent="0.2">
      <c r="A102" s="427">
        <v>2441</v>
      </c>
      <c r="B102" s="385"/>
      <c r="C102" s="428" t="s">
        <v>52</v>
      </c>
      <c r="D102" s="60">
        <f t="shared" si="1"/>
        <v>0</v>
      </c>
      <c r="E102" s="460"/>
      <c r="F102" s="461"/>
      <c r="G102" s="448"/>
      <c r="H102" s="386"/>
      <c r="I102" s="525"/>
      <c r="J102" s="351"/>
    </row>
    <row r="103" spans="1:10" s="348" customFormat="1" ht="14.25" x14ac:dyDescent="0.2">
      <c r="A103" s="427">
        <v>2451</v>
      </c>
      <c r="B103" s="385"/>
      <c r="C103" s="428" t="s">
        <v>53</v>
      </c>
      <c r="D103" s="60">
        <f t="shared" si="1"/>
        <v>0</v>
      </c>
      <c r="E103" s="460"/>
      <c r="F103" s="461"/>
      <c r="G103" s="448"/>
      <c r="H103" s="386"/>
      <c r="I103" s="525"/>
      <c r="J103" s="351"/>
    </row>
    <row r="104" spans="1:10" s="348" customFormat="1" ht="14.25" x14ac:dyDescent="0.2">
      <c r="A104" s="427">
        <v>2461</v>
      </c>
      <c r="B104" s="385"/>
      <c r="C104" s="428" t="s">
        <v>273</v>
      </c>
      <c r="D104" s="60">
        <f t="shared" si="1"/>
        <v>0</v>
      </c>
      <c r="E104" s="460"/>
      <c r="F104" s="461"/>
      <c r="G104" s="448"/>
      <c r="H104" s="386"/>
      <c r="I104" s="525"/>
      <c r="J104" s="351"/>
    </row>
    <row r="105" spans="1:10" s="348" customFormat="1" ht="28.5" x14ac:dyDescent="0.2">
      <c r="A105" s="427">
        <v>2471</v>
      </c>
      <c r="B105" s="385"/>
      <c r="C105" s="428" t="s">
        <v>274</v>
      </c>
      <c r="D105" s="60">
        <f t="shared" si="1"/>
        <v>0</v>
      </c>
      <c r="E105" s="460"/>
      <c r="F105" s="461"/>
      <c r="G105" s="448"/>
      <c r="H105" s="386"/>
      <c r="I105" s="525"/>
      <c r="J105" s="351"/>
    </row>
    <row r="106" spans="1:10" s="348" customFormat="1" ht="14.25" x14ac:dyDescent="0.2">
      <c r="A106" s="427">
        <v>2481</v>
      </c>
      <c r="B106" s="385"/>
      <c r="C106" s="428" t="s">
        <v>56</v>
      </c>
      <c r="D106" s="60">
        <f t="shared" si="1"/>
        <v>500</v>
      </c>
      <c r="E106" s="460"/>
      <c r="F106" s="462"/>
      <c r="G106" s="448"/>
      <c r="H106" s="78">
        <f>13000-11500-1000</f>
        <v>500</v>
      </c>
      <c r="I106" s="527"/>
      <c r="J106" s="351"/>
    </row>
    <row r="107" spans="1:10" s="348" customFormat="1" ht="28.5" x14ac:dyDescent="0.2">
      <c r="A107" s="427">
        <v>2491</v>
      </c>
      <c r="B107" s="385"/>
      <c r="C107" s="428" t="s">
        <v>57</v>
      </c>
      <c r="D107" s="60">
        <f t="shared" si="1"/>
        <v>0</v>
      </c>
      <c r="E107" s="460"/>
      <c r="F107" s="462"/>
      <c r="G107" s="448"/>
      <c r="H107" s="78"/>
      <c r="I107" s="527"/>
      <c r="J107" s="351"/>
    </row>
    <row r="108" spans="1:10" s="348" customFormat="1" ht="14.25" x14ac:dyDescent="0.2">
      <c r="A108" s="427">
        <v>2511</v>
      </c>
      <c r="B108" s="385"/>
      <c r="C108" s="428" t="s">
        <v>58</v>
      </c>
      <c r="D108" s="60">
        <f t="shared" si="1"/>
        <v>0</v>
      </c>
      <c r="E108" s="460"/>
      <c r="F108" s="462"/>
      <c r="G108" s="474"/>
      <c r="H108" s="78"/>
      <c r="I108" s="527"/>
      <c r="J108" s="351"/>
    </row>
    <row r="109" spans="1:10" s="348" customFormat="1" ht="30.6" customHeight="1" x14ac:dyDescent="0.2">
      <c r="A109" s="427">
        <v>2521</v>
      </c>
      <c r="B109" s="385"/>
      <c r="C109" s="428" t="s">
        <v>59</v>
      </c>
      <c r="D109" s="60">
        <f t="shared" si="1"/>
        <v>0</v>
      </c>
      <c r="E109" s="460"/>
      <c r="F109" s="461"/>
      <c r="G109" s="448"/>
      <c r="H109" s="386"/>
      <c r="I109" s="525"/>
      <c r="J109" s="351"/>
    </row>
    <row r="110" spans="1:10" s="348" customFormat="1" ht="14.25" x14ac:dyDescent="0.2">
      <c r="A110" s="427">
        <v>2531</v>
      </c>
      <c r="B110" s="385"/>
      <c r="C110" s="428" t="s">
        <v>60</v>
      </c>
      <c r="D110" s="60">
        <f t="shared" si="1"/>
        <v>0</v>
      </c>
      <c r="E110" s="460"/>
      <c r="F110" s="463"/>
      <c r="G110" s="474"/>
      <c r="H110" s="78"/>
      <c r="I110" s="527"/>
      <c r="J110" s="351"/>
    </row>
    <row r="111" spans="1:10" s="348" customFormat="1" ht="28.5" x14ac:dyDescent="0.2">
      <c r="A111" s="427">
        <v>2541</v>
      </c>
      <c r="B111" s="385"/>
      <c r="C111" s="428" t="s">
        <v>61</v>
      </c>
      <c r="D111" s="60">
        <f>SUM(E111:H111)</f>
        <v>0</v>
      </c>
      <c r="E111" s="460"/>
      <c r="F111" s="463"/>
      <c r="G111" s="474"/>
      <c r="H111" s="78"/>
      <c r="I111" s="527"/>
      <c r="J111" s="351"/>
    </row>
    <row r="112" spans="1:10" s="348" customFormat="1" ht="28.5" x14ac:dyDescent="0.2">
      <c r="A112" s="427">
        <v>2551</v>
      </c>
      <c r="B112" s="385"/>
      <c r="C112" s="428" t="s">
        <v>62</v>
      </c>
      <c r="D112" s="60">
        <f>SUM(E112:H112)</f>
        <v>0</v>
      </c>
      <c r="E112" s="460"/>
      <c r="F112" s="463"/>
      <c r="G112" s="474"/>
      <c r="H112" s="78"/>
      <c r="I112" s="527"/>
      <c r="J112" s="351"/>
    </row>
    <row r="113" spans="1:10" s="348" customFormat="1" ht="28.5" x14ac:dyDescent="0.2">
      <c r="A113" s="427">
        <v>2561</v>
      </c>
      <c r="B113" s="385"/>
      <c r="C113" s="428" t="s">
        <v>275</v>
      </c>
      <c r="D113" s="60">
        <f t="shared" si="1"/>
        <v>0</v>
      </c>
      <c r="E113" s="460"/>
      <c r="F113" s="463"/>
      <c r="G113" s="474"/>
      <c r="H113" s="78"/>
      <c r="I113" s="527"/>
      <c r="J113" s="351"/>
    </row>
    <row r="114" spans="1:10" s="348" customFormat="1" ht="14.25" x14ac:dyDescent="0.2">
      <c r="A114" s="427">
        <v>2591</v>
      </c>
      <c r="B114" s="385"/>
      <c r="C114" s="428" t="s">
        <v>64</v>
      </c>
      <c r="D114" s="60">
        <f t="shared" si="1"/>
        <v>0</v>
      </c>
      <c r="E114" s="460"/>
      <c r="F114" s="463"/>
      <c r="G114" s="474"/>
      <c r="H114" s="78"/>
      <c r="I114" s="527"/>
      <c r="J114" s="351"/>
    </row>
    <row r="115" spans="1:10" s="348" customFormat="1" ht="71.25" x14ac:dyDescent="0.2">
      <c r="A115" s="427">
        <v>2611</v>
      </c>
      <c r="B115" s="385"/>
      <c r="C115" s="428" t="s">
        <v>276</v>
      </c>
      <c r="D115" s="60">
        <f t="shared" si="1"/>
        <v>0</v>
      </c>
      <c r="E115" s="460"/>
      <c r="F115" s="463"/>
      <c r="G115" s="474"/>
      <c r="H115" s="78"/>
      <c r="I115" s="527"/>
      <c r="J115" s="351"/>
    </row>
    <row r="116" spans="1:10" s="348" customFormat="1" ht="57" x14ac:dyDescent="0.2">
      <c r="A116" s="427">
        <v>2612</v>
      </c>
      <c r="B116" s="385"/>
      <c r="C116" s="428" t="s">
        <v>277</v>
      </c>
      <c r="D116" s="60">
        <f t="shared" si="1"/>
        <v>0</v>
      </c>
      <c r="E116" s="460"/>
      <c r="F116" s="463"/>
      <c r="G116" s="474"/>
      <c r="H116" s="78"/>
      <c r="I116" s="527"/>
      <c r="J116" s="351"/>
    </row>
    <row r="117" spans="1:10" s="348" customFormat="1" ht="57" x14ac:dyDescent="0.2">
      <c r="A117" s="427">
        <v>2613</v>
      </c>
      <c r="B117" s="385"/>
      <c r="C117" s="428" t="s">
        <v>278</v>
      </c>
      <c r="D117" s="60">
        <f t="shared" si="1"/>
        <v>0</v>
      </c>
      <c r="E117" s="460"/>
      <c r="F117" s="463"/>
      <c r="G117" s="474"/>
      <c r="H117" s="78"/>
      <c r="I117" s="527"/>
      <c r="J117" s="351"/>
    </row>
    <row r="118" spans="1:10" s="348" customFormat="1" ht="42.75" x14ac:dyDescent="0.2">
      <c r="A118" s="427">
        <v>2614</v>
      </c>
      <c r="B118" s="385"/>
      <c r="C118" s="428" t="s">
        <v>279</v>
      </c>
      <c r="D118" s="60">
        <f t="shared" si="1"/>
        <v>0</v>
      </c>
      <c r="E118" s="460"/>
      <c r="F118" s="463"/>
      <c r="G118" s="474"/>
      <c r="H118" s="78"/>
      <c r="I118" s="527"/>
      <c r="J118" s="351"/>
    </row>
    <row r="119" spans="1:10" s="348" customFormat="1" ht="14.25" x14ac:dyDescent="0.2">
      <c r="A119" s="427">
        <v>2711</v>
      </c>
      <c r="B119" s="352"/>
      <c r="C119" s="428" t="s">
        <v>67</v>
      </c>
      <c r="D119" s="60">
        <f t="shared" si="1"/>
        <v>0</v>
      </c>
      <c r="E119" s="460"/>
      <c r="F119" s="463"/>
      <c r="G119" s="474"/>
      <c r="H119" s="78"/>
      <c r="I119" s="527"/>
      <c r="J119" s="351"/>
    </row>
    <row r="120" spans="1:10" s="348" customFormat="1" ht="28.5" x14ac:dyDescent="0.2">
      <c r="A120" s="427">
        <v>2721</v>
      </c>
      <c r="B120" s="352"/>
      <c r="C120" s="428" t="s">
        <v>68</v>
      </c>
      <c r="D120" s="60">
        <f t="shared" si="1"/>
        <v>0</v>
      </c>
      <c r="E120" s="460"/>
      <c r="F120" s="461"/>
      <c r="G120" s="474"/>
      <c r="H120" s="78"/>
      <c r="I120" s="527"/>
      <c r="J120" s="351"/>
    </row>
    <row r="121" spans="1:10" s="348" customFormat="1" ht="14.25" x14ac:dyDescent="0.2">
      <c r="A121" s="427">
        <v>2731</v>
      </c>
      <c r="B121" s="385"/>
      <c r="C121" s="428" t="s">
        <v>69</v>
      </c>
      <c r="D121" s="60">
        <f t="shared" si="1"/>
        <v>0</v>
      </c>
      <c r="E121" s="460"/>
      <c r="F121" s="461"/>
      <c r="G121" s="448"/>
      <c r="H121" s="386"/>
      <c r="I121" s="525"/>
      <c r="J121" s="351"/>
    </row>
    <row r="122" spans="1:10" s="348" customFormat="1" ht="14.25" x14ac:dyDescent="0.2">
      <c r="A122" s="427">
        <v>2741</v>
      </c>
      <c r="B122" s="385"/>
      <c r="C122" s="428" t="s">
        <v>280</v>
      </c>
      <c r="D122" s="60">
        <f t="shared" si="1"/>
        <v>0</v>
      </c>
      <c r="E122" s="460"/>
      <c r="F122" s="463"/>
      <c r="G122" s="448"/>
      <c r="H122" s="78"/>
      <c r="I122" s="527"/>
      <c r="J122" s="351"/>
    </row>
    <row r="123" spans="1:10" s="348" customFormat="1" ht="28.9" customHeight="1" x14ac:dyDescent="0.2">
      <c r="A123" s="427">
        <v>2751</v>
      </c>
      <c r="B123" s="385"/>
      <c r="C123" s="428" t="s">
        <v>281</v>
      </c>
      <c r="D123" s="60">
        <f t="shared" si="1"/>
        <v>0</v>
      </c>
      <c r="E123" s="460"/>
      <c r="F123" s="461"/>
      <c r="G123" s="448"/>
      <c r="H123" s="386"/>
      <c r="I123" s="525"/>
      <c r="J123" s="351"/>
    </row>
    <row r="124" spans="1:10" s="348" customFormat="1" ht="14.25" x14ac:dyDescent="0.2">
      <c r="A124" s="427">
        <v>2811</v>
      </c>
      <c r="B124" s="385"/>
      <c r="C124" s="428" t="s">
        <v>282</v>
      </c>
      <c r="D124" s="60">
        <f t="shared" si="1"/>
        <v>0</v>
      </c>
      <c r="E124" s="460"/>
      <c r="F124" s="462"/>
      <c r="G124" s="474"/>
      <c r="H124" s="78"/>
      <c r="I124" s="527"/>
      <c r="J124" s="351"/>
    </row>
    <row r="125" spans="1:10" s="348" customFormat="1" ht="24" customHeight="1" x14ac:dyDescent="0.2">
      <c r="A125" s="427">
        <v>2821</v>
      </c>
      <c r="B125" s="385"/>
      <c r="C125" s="428" t="s">
        <v>283</v>
      </c>
      <c r="D125" s="60">
        <f t="shared" si="1"/>
        <v>0</v>
      </c>
      <c r="E125" s="460"/>
      <c r="F125" s="462"/>
      <c r="G125" s="474"/>
      <c r="H125" s="78"/>
      <c r="I125" s="527"/>
      <c r="J125" s="351"/>
    </row>
    <row r="126" spans="1:10" s="348" customFormat="1" ht="28.5" x14ac:dyDescent="0.2">
      <c r="A126" s="427">
        <v>2831</v>
      </c>
      <c r="B126" s="385"/>
      <c r="C126" s="428" t="s">
        <v>284</v>
      </c>
      <c r="D126" s="60">
        <f t="shared" si="1"/>
        <v>0</v>
      </c>
      <c r="E126" s="460"/>
      <c r="F126" s="461"/>
      <c r="G126" s="474"/>
      <c r="H126" s="78"/>
      <c r="I126" s="527"/>
      <c r="J126" s="351"/>
    </row>
    <row r="127" spans="1:10" s="348" customFormat="1" ht="26.45" customHeight="1" x14ac:dyDescent="0.2">
      <c r="A127" s="427">
        <v>2911</v>
      </c>
      <c r="B127" s="385"/>
      <c r="C127" s="428" t="s">
        <v>70</v>
      </c>
      <c r="D127" s="60">
        <f t="shared" si="1"/>
        <v>0</v>
      </c>
      <c r="E127" s="460"/>
      <c r="F127" s="462"/>
      <c r="G127" s="474"/>
      <c r="H127" s="78"/>
      <c r="I127" s="527"/>
      <c r="J127" s="351"/>
    </row>
    <row r="128" spans="1:10" s="348" customFormat="1" ht="28.5" x14ac:dyDescent="0.2">
      <c r="A128" s="427">
        <v>2921</v>
      </c>
      <c r="B128" s="385"/>
      <c r="C128" s="428" t="s">
        <v>71</v>
      </c>
      <c r="D128" s="60">
        <f t="shared" si="1"/>
        <v>0</v>
      </c>
      <c r="E128" s="460"/>
      <c r="F128" s="462"/>
      <c r="G128" s="474"/>
      <c r="H128" s="78"/>
      <c r="I128" s="527"/>
      <c r="J128" s="351"/>
    </row>
    <row r="129" spans="1:11" s="348" customFormat="1" ht="57" x14ac:dyDescent="0.2">
      <c r="A129" s="427">
        <v>2931</v>
      </c>
      <c r="B129" s="385"/>
      <c r="C129" s="428" t="s">
        <v>72</v>
      </c>
      <c r="D129" s="60">
        <f t="shared" si="1"/>
        <v>0</v>
      </c>
      <c r="E129" s="460"/>
      <c r="F129" s="461"/>
      <c r="G129" s="448"/>
      <c r="H129" s="386"/>
      <c r="I129" s="525"/>
      <c r="J129" s="351"/>
    </row>
    <row r="130" spans="1:11" s="348" customFormat="1" ht="42.75" x14ac:dyDescent="0.2">
      <c r="A130" s="427">
        <v>2941</v>
      </c>
      <c r="B130" s="385"/>
      <c r="C130" s="428" t="s">
        <v>285</v>
      </c>
      <c r="D130" s="60">
        <f t="shared" si="1"/>
        <v>0</v>
      </c>
      <c r="E130" s="460"/>
      <c r="F130" s="461"/>
      <c r="G130" s="474"/>
      <c r="H130" s="78"/>
      <c r="I130" s="527"/>
      <c r="J130" s="351"/>
    </row>
    <row r="131" spans="1:11" s="348" customFormat="1" ht="42.75" x14ac:dyDescent="0.2">
      <c r="A131" s="427">
        <v>2951</v>
      </c>
      <c r="B131" s="385"/>
      <c r="C131" s="428" t="s">
        <v>286</v>
      </c>
      <c r="D131" s="60">
        <f t="shared" si="1"/>
        <v>0</v>
      </c>
      <c r="E131" s="460"/>
      <c r="F131" s="462"/>
      <c r="G131" s="474"/>
      <c r="H131" s="78"/>
      <c r="I131" s="527"/>
      <c r="J131" s="351"/>
    </row>
    <row r="132" spans="1:11" s="348" customFormat="1" ht="28.5" x14ac:dyDescent="0.2">
      <c r="A132" s="427">
        <v>2961</v>
      </c>
      <c r="B132" s="385"/>
      <c r="C132" s="428" t="s">
        <v>75</v>
      </c>
      <c r="D132" s="60">
        <f t="shared" si="1"/>
        <v>0</v>
      </c>
      <c r="E132" s="460"/>
      <c r="F132" s="462"/>
      <c r="G132" s="474"/>
      <c r="H132" s="78"/>
      <c r="I132" s="527"/>
      <c r="J132" s="351"/>
    </row>
    <row r="133" spans="1:11" s="348" customFormat="1" ht="28.5" x14ac:dyDescent="0.2">
      <c r="A133" s="427">
        <v>2971</v>
      </c>
      <c r="B133" s="385"/>
      <c r="C133" s="428" t="s">
        <v>287</v>
      </c>
      <c r="D133" s="60">
        <f t="shared" si="1"/>
        <v>0</v>
      </c>
      <c r="E133" s="460"/>
      <c r="F133" s="462"/>
      <c r="G133" s="474"/>
      <c r="H133" s="78"/>
      <c r="I133" s="527"/>
      <c r="J133" s="351"/>
    </row>
    <row r="134" spans="1:11" s="348" customFormat="1" ht="28.5" x14ac:dyDescent="0.2">
      <c r="A134" s="427">
        <v>2981</v>
      </c>
      <c r="B134" s="385"/>
      <c r="C134" s="428" t="s">
        <v>76</v>
      </c>
      <c r="D134" s="60">
        <f t="shared" si="1"/>
        <v>0</v>
      </c>
      <c r="E134" s="460"/>
      <c r="F134" s="462"/>
      <c r="G134" s="474"/>
      <c r="H134" s="78"/>
      <c r="I134" s="527"/>
      <c r="J134" s="351"/>
    </row>
    <row r="135" spans="1:11" s="348" customFormat="1" ht="27.6" customHeight="1" x14ac:dyDescent="0.2">
      <c r="A135" s="427">
        <v>2991</v>
      </c>
      <c r="B135" s="385"/>
      <c r="C135" s="428" t="s">
        <v>77</v>
      </c>
      <c r="D135" s="60">
        <f t="shared" si="1"/>
        <v>0</v>
      </c>
      <c r="E135" s="460"/>
      <c r="F135" s="462"/>
      <c r="G135" s="474"/>
      <c r="H135" s="78"/>
      <c r="I135" s="527"/>
      <c r="J135" s="351"/>
    </row>
    <row r="136" spans="1:11" s="344" customFormat="1" ht="25.5" x14ac:dyDescent="0.2">
      <c r="A136" s="349"/>
      <c r="B136" s="349"/>
      <c r="C136" s="362" t="s">
        <v>17</v>
      </c>
      <c r="D136" s="65">
        <f>SUM(D72:D135)</f>
        <v>20000</v>
      </c>
      <c r="E136" s="65">
        <f>SUM(E72:E135)</f>
        <v>0</v>
      </c>
      <c r="F136" s="65">
        <f>SUM(F72:F135)</f>
        <v>0</v>
      </c>
      <c r="G136" s="65">
        <f>SUM(G72:G135)</f>
        <v>0</v>
      </c>
      <c r="H136" s="65">
        <f>SUM(H72:H135)</f>
        <v>20000</v>
      </c>
      <c r="I136" s="618"/>
      <c r="J136" s="350"/>
      <c r="K136" s="328"/>
    </row>
    <row r="137" spans="1:11" s="348" customFormat="1" ht="14.25" x14ac:dyDescent="0.2">
      <c r="A137" s="427">
        <v>3111</v>
      </c>
      <c r="B137" s="385"/>
      <c r="C137" s="428" t="s">
        <v>288</v>
      </c>
      <c r="D137" s="60">
        <f t="shared" ref="D137:D204" si="2">SUM(E137:H137)</f>
        <v>0</v>
      </c>
      <c r="E137" s="460"/>
      <c r="F137" s="461"/>
      <c r="G137" s="448"/>
      <c r="H137" s="386"/>
      <c r="I137" s="525"/>
      <c r="J137" s="351"/>
    </row>
    <row r="138" spans="1:11" s="348" customFormat="1" ht="14.25" x14ac:dyDescent="0.2">
      <c r="A138" s="427">
        <v>3112</v>
      </c>
      <c r="B138" s="385"/>
      <c r="C138" s="428" t="s">
        <v>289</v>
      </c>
      <c r="D138" s="60">
        <f t="shared" si="2"/>
        <v>0</v>
      </c>
      <c r="E138" s="460"/>
      <c r="F138" s="461"/>
      <c r="G138" s="474"/>
      <c r="H138" s="78"/>
      <c r="I138" s="527"/>
      <c r="J138" s="351"/>
    </row>
    <row r="139" spans="1:11" s="348" customFormat="1" ht="28.5" x14ac:dyDescent="0.2">
      <c r="A139" s="427">
        <v>3113</v>
      </c>
      <c r="B139" s="385"/>
      <c r="C139" s="428" t="s">
        <v>290</v>
      </c>
      <c r="D139" s="60">
        <f t="shared" si="2"/>
        <v>0</v>
      </c>
      <c r="E139" s="464"/>
      <c r="F139" s="462"/>
      <c r="G139" s="474"/>
      <c r="H139" s="78"/>
      <c r="I139" s="527"/>
      <c r="J139" s="351"/>
    </row>
    <row r="140" spans="1:11" s="348" customFormat="1" ht="14.25" x14ac:dyDescent="0.2">
      <c r="A140" s="427">
        <v>3121</v>
      </c>
      <c r="B140" s="385"/>
      <c r="C140" s="428" t="s">
        <v>291</v>
      </c>
      <c r="D140" s="60">
        <f t="shared" si="2"/>
        <v>0</v>
      </c>
      <c r="E140" s="460"/>
      <c r="F140" s="461"/>
      <c r="G140" s="448"/>
      <c r="H140" s="386"/>
      <c r="I140" s="525"/>
      <c r="J140" s="351"/>
    </row>
    <row r="141" spans="1:11" s="348" customFormat="1" ht="14.25" x14ac:dyDescent="0.2">
      <c r="A141" s="427">
        <v>3131</v>
      </c>
      <c r="B141" s="385"/>
      <c r="C141" s="428" t="s">
        <v>292</v>
      </c>
      <c r="D141" s="60">
        <f t="shared" si="2"/>
        <v>0</v>
      </c>
      <c r="E141" s="460"/>
      <c r="F141" s="461"/>
      <c r="G141" s="448"/>
      <c r="H141" s="386"/>
      <c r="I141" s="525"/>
      <c r="J141" s="351"/>
    </row>
    <row r="142" spans="1:11" s="348" customFormat="1" ht="14.25" x14ac:dyDescent="0.2">
      <c r="A142" s="427">
        <v>3141</v>
      </c>
      <c r="B142" s="385"/>
      <c r="C142" s="428" t="s">
        <v>293</v>
      </c>
      <c r="D142" s="60">
        <f t="shared" si="2"/>
        <v>0</v>
      </c>
      <c r="E142" s="460"/>
      <c r="F142" s="461"/>
      <c r="G142" s="448"/>
      <c r="H142" s="386"/>
      <c r="I142" s="525"/>
      <c r="J142" s="351"/>
    </row>
    <row r="143" spans="1:11" s="348" customFormat="1" ht="14.25" x14ac:dyDescent="0.2">
      <c r="A143" s="427">
        <v>3151</v>
      </c>
      <c r="B143" s="385"/>
      <c r="C143" s="428" t="s">
        <v>294</v>
      </c>
      <c r="D143" s="60">
        <f t="shared" si="2"/>
        <v>0</v>
      </c>
      <c r="E143" s="460"/>
      <c r="F143" s="461"/>
      <c r="G143" s="448"/>
      <c r="H143" s="386"/>
      <c r="I143" s="525"/>
      <c r="J143" s="351"/>
    </row>
    <row r="144" spans="1:11" s="348" customFormat="1" ht="28.5" x14ac:dyDescent="0.2">
      <c r="A144" s="427">
        <v>3161</v>
      </c>
      <c r="B144" s="353"/>
      <c r="C144" s="428" t="s">
        <v>295</v>
      </c>
      <c r="D144" s="60">
        <f t="shared" si="2"/>
        <v>0</v>
      </c>
      <c r="E144" s="460"/>
      <c r="F144" s="462"/>
      <c r="G144" s="474"/>
      <c r="H144" s="78"/>
      <c r="I144" s="527"/>
      <c r="J144" s="351"/>
    </row>
    <row r="145" spans="1:10" s="348" customFormat="1" ht="28.5" x14ac:dyDescent="0.2">
      <c r="A145" s="427">
        <v>3171</v>
      </c>
      <c r="B145" s="385"/>
      <c r="C145" s="428" t="s">
        <v>296</v>
      </c>
      <c r="D145" s="60">
        <f t="shared" si="2"/>
        <v>0</v>
      </c>
      <c r="E145" s="460"/>
      <c r="F145" s="462"/>
      <c r="G145" s="474"/>
      <c r="H145" s="386"/>
      <c r="I145" s="525"/>
      <c r="J145" s="351"/>
    </row>
    <row r="146" spans="1:10" s="348" customFormat="1" ht="14.25" x14ac:dyDescent="0.2">
      <c r="A146" s="427">
        <v>3181</v>
      </c>
      <c r="B146" s="385"/>
      <c r="C146" s="428" t="s">
        <v>297</v>
      </c>
      <c r="D146" s="60">
        <f t="shared" si="2"/>
        <v>0</v>
      </c>
      <c r="E146" s="460"/>
      <c r="F146" s="462"/>
      <c r="G146" s="474"/>
      <c r="H146" s="386"/>
      <c r="I146" s="525"/>
      <c r="J146" s="351"/>
    </row>
    <row r="147" spans="1:10" s="348" customFormat="1" ht="14.25" x14ac:dyDescent="0.2">
      <c r="A147" s="427">
        <v>3182</v>
      </c>
      <c r="B147" s="385"/>
      <c r="C147" s="428" t="s">
        <v>298</v>
      </c>
      <c r="D147" s="60">
        <f t="shared" si="2"/>
        <v>0</v>
      </c>
      <c r="E147" s="460"/>
      <c r="F147" s="462"/>
      <c r="G147" s="474"/>
      <c r="H147" s="386"/>
      <c r="I147" s="525"/>
      <c r="J147" s="351"/>
    </row>
    <row r="148" spans="1:10" s="348" customFormat="1" ht="28.5" x14ac:dyDescent="0.2">
      <c r="A148" s="427">
        <v>3191</v>
      </c>
      <c r="B148" s="385"/>
      <c r="C148" s="428" t="s">
        <v>299</v>
      </c>
      <c r="D148" s="60">
        <f t="shared" si="2"/>
        <v>0</v>
      </c>
      <c r="E148" s="460"/>
      <c r="F148" s="462"/>
      <c r="G148" s="474"/>
      <c r="H148" s="386"/>
      <c r="I148" s="525"/>
      <c r="J148" s="351"/>
    </row>
    <row r="149" spans="1:10" s="348" customFormat="1" ht="14.25" x14ac:dyDescent="0.2">
      <c r="A149" s="427">
        <v>3192</v>
      </c>
      <c r="B149" s="385"/>
      <c r="C149" s="428" t="s">
        <v>300</v>
      </c>
      <c r="D149" s="60">
        <f t="shared" si="2"/>
        <v>0</v>
      </c>
      <c r="E149" s="460"/>
      <c r="F149" s="462"/>
      <c r="G149" s="474"/>
      <c r="H149" s="386"/>
      <c r="I149" s="525"/>
      <c r="J149" s="351"/>
    </row>
    <row r="150" spans="1:10" s="348" customFormat="1" ht="14.25" x14ac:dyDescent="0.2">
      <c r="A150" s="427">
        <v>3211</v>
      </c>
      <c r="B150" s="385"/>
      <c r="C150" s="428" t="s">
        <v>301</v>
      </c>
      <c r="D150" s="60">
        <f t="shared" si="2"/>
        <v>0</v>
      </c>
      <c r="E150" s="460"/>
      <c r="F150" s="462"/>
      <c r="G150" s="474"/>
      <c r="H150" s="386"/>
      <c r="I150" s="525"/>
      <c r="J150" s="351"/>
    </row>
    <row r="151" spans="1:10" s="348" customFormat="1" ht="14.25" x14ac:dyDescent="0.2">
      <c r="A151" s="427">
        <v>3221</v>
      </c>
      <c r="B151" s="385"/>
      <c r="C151" s="428" t="s">
        <v>302</v>
      </c>
      <c r="D151" s="60">
        <f t="shared" si="2"/>
        <v>0</v>
      </c>
      <c r="E151" s="460"/>
      <c r="F151" s="462"/>
      <c r="G151" s="474"/>
      <c r="H151" s="386"/>
      <c r="I151" s="525"/>
      <c r="J151" s="351"/>
    </row>
    <row r="152" spans="1:10" s="348" customFormat="1" ht="14.25" x14ac:dyDescent="0.2">
      <c r="A152" s="427">
        <v>3231</v>
      </c>
      <c r="B152" s="385"/>
      <c r="C152" s="428" t="s">
        <v>303</v>
      </c>
      <c r="D152" s="60">
        <f t="shared" si="2"/>
        <v>0</v>
      </c>
      <c r="E152" s="460"/>
      <c r="F152" s="462"/>
      <c r="G152" s="474"/>
      <c r="H152" s="386"/>
      <c r="I152" s="525"/>
      <c r="J152" s="351"/>
    </row>
    <row r="153" spans="1:10" s="348" customFormat="1" ht="28.5" x14ac:dyDescent="0.2">
      <c r="A153" s="427">
        <v>3232</v>
      </c>
      <c r="B153" s="385"/>
      <c r="C153" s="428" t="s">
        <v>304</v>
      </c>
      <c r="D153" s="60">
        <f t="shared" si="2"/>
        <v>0</v>
      </c>
      <c r="E153" s="460"/>
      <c r="F153" s="462"/>
      <c r="G153" s="474"/>
      <c r="H153" s="386"/>
      <c r="I153" s="525"/>
      <c r="J153" s="351"/>
    </row>
    <row r="154" spans="1:10" s="348" customFormat="1" ht="28.5" x14ac:dyDescent="0.2">
      <c r="A154" s="427">
        <v>3241</v>
      </c>
      <c r="B154" s="385"/>
      <c r="C154" s="428" t="s">
        <v>305</v>
      </c>
      <c r="D154" s="60">
        <f t="shared" si="2"/>
        <v>0</v>
      </c>
      <c r="E154" s="460"/>
      <c r="F154" s="462"/>
      <c r="G154" s="474"/>
      <c r="H154" s="386"/>
      <c r="I154" s="525"/>
      <c r="J154" s="351"/>
    </row>
    <row r="155" spans="1:10" s="348" customFormat="1" ht="71.25" x14ac:dyDescent="0.2">
      <c r="A155" s="427">
        <v>3251</v>
      </c>
      <c r="B155" s="385"/>
      <c r="C155" s="428" t="s">
        <v>306</v>
      </c>
      <c r="D155" s="60">
        <f t="shared" si="2"/>
        <v>0</v>
      </c>
      <c r="E155" s="460"/>
      <c r="F155" s="462"/>
      <c r="G155" s="474"/>
      <c r="H155" s="386"/>
      <c r="I155" s="525"/>
      <c r="J155" s="351"/>
    </row>
    <row r="156" spans="1:10" s="348" customFormat="1" ht="57" x14ac:dyDescent="0.2">
      <c r="A156" s="427">
        <v>3252</v>
      </c>
      <c r="B156" s="385"/>
      <c r="C156" s="428" t="s">
        <v>307</v>
      </c>
      <c r="D156" s="60">
        <f t="shared" si="2"/>
        <v>0</v>
      </c>
      <c r="E156" s="460"/>
      <c r="F156" s="462"/>
      <c r="G156" s="474"/>
      <c r="H156" s="386"/>
      <c r="I156" s="525"/>
      <c r="J156" s="351"/>
    </row>
    <row r="157" spans="1:10" s="348" customFormat="1" ht="57" x14ac:dyDescent="0.2">
      <c r="A157" s="427">
        <v>3253</v>
      </c>
      <c r="B157" s="385"/>
      <c r="C157" s="428" t="s">
        <v>308</v>
      </c>
      <c r="D157" s="60">
        <f t="shared" si="2"/>
        <v>0</v>
      </c>
      <c r="E157" s="460"/>
      <c r="F157" s="462"/>
      <c r="G157" s="474"/>
      <c r="H157" s="386"/>
      <c r="I157" s="525"/>
      <c r="J157" s="351"/>
    </row>
    <row r="158" spans="1:10" s="348" customFormat="1" ht="57" x14ac:dyDescent="0.2">
      <c r="A158" s="427">
        <v>3254</v>
      </c>
      <c r="B158" s="385"/>
      <c r="C158" s="428" t="s">
        <v>309</v>
      </c>
      <c r="D158" s="60">
        <f t="shared" si="2"/>
        <v>0</v>
      </c>
      <c r="E158" s="460"/>
      <c r="F158" s="462"/>
      <c r="G158" s="474"/>
      <c r="H158" s="386"/>
      <c r="I158" s="525"/>
      <c r="J158" s="351"/>
    </row>
    <row r="159" spans="1:10" s="348" customFormat="1" ht="28.5" x14ac:dyDescent="0.2">
      <c r="A159" s="427">
        <v>3261</v>
      </c>
      <c r="B159" s="385"/>
      <c r="C159" s="428" t="s">
        <v>310</v>
      </c>
      <c r="D159" s="60">
        <f t="shared" si="2"/>
        <v>0</v>
      </c>
      <c r="E159" s="460"/>
      <c r="F159" s="462"/>
      <c r="G159" s="474"/>
      <c r="H159" s="386"/>
      <c r="I159" s="525"/>
      <c r="J159" s="351"/>
    </row>
    <row r="160" spans="1:10" s="348" customFormat="1" ht="14.25" x14ac:dyDescent="0.2">
      <c r="A160" s="427">
        <v>3271</v>
      </c>
      <c r="B160" s="385"/>
      <c r="C160" s="428" t="s">
        <v>311</v>
      </c>
      <c r="D160" s="60">
        <f t="shared" si="2"/>
        <v>0</v>
      </c>
      <c r="E160" s="460"/>
      <c r="F160" s="462"/>
      <c r="G160" s="474"/>
      <c r="H160" s="386"/>
      <c r="I160" s="525"/>
      <c r="J160" s="351"/>
    </row>
    <row r="161" spans="1:10" s="348" customFormat="1" ht="14.25" x14ac:dyDescent="0.2">
      <c r="A161" s="427">
        <v>3291</v>
      </c>
      <c r="B161" s="385"/>
      <c r="C161" s="428" t="s">
        <v>312</v>
      </c>
      <c r="D161" s="60">
        <f t="shared" si="2"/>
        <v>0</v>
      </c>
      <c r="E161" s="460"/>
      <c r="F161" s="462"/>
      <c r="G161" s="474"/>
      <c r="H161" s="386"/>
      <c r="I161" s="525"/>
      <c r="J161" s="351"/>
    </row>
    <row r="162" spans="1:10" s="348" customFormat="1" ht="28.5" x14ac:dyDescent="0.2">
      <c r="A162" s="427">
        <v>3292</v>
      </c>
      <c r="B162" s="385"/>
      <c r="C162" s="428" t="s">
        <v>313</v>
      </c>
      <c r="D162" s="60">
        <f t="shared" si="2"/>
        <v>0</v>
      </c>
      <c r="E162" s="460"/>
      <c r="F162" s="462"/>
      <c r="G162" s="474"/>
      <c r="H162" s="386"/>
      <c r="I162" s="525"/>
      <c r="J162" s="351"/>
    </row>
    <row r="163" spans="1:10" s="348" customFormat="1" ht="14.25" x14ac:dyDescent="0.2">
      <c r="A163" s="427">
        <v>3293</v>
      </c>
      <c r="B163" s="385"/>
      <c r="C163" s="428" t="s">
        <v>314</v>
      </c>
      <c r="D163" s="60">
        <f t="shared" si="2"/>
        <v>0</v>
      </c>
      <c r="E163" s="460"/>
      <c r="F163" s="462"/>
      <c r="G163" s="474"/>
      <c r="H163" s="386"/>
      <c r="I163" s="525"/>
      <c r="J163" s="351"/>
    </row>
    <row r="164" spans="1:10" s="348" customFormat="1" ht="28.5" x14ac:dyDescent="0.2">
      <c r="A164" s="427">
        <v>3311</v>
      </c>
      <c r="B164" s="385"/>
      <c r="C164" s="428" t="s">
        <v>88</v>
      </c>
      <c r="D164" s="60">
        <f t="shared" si="2"/>
        <v>0</v>
      </c>
      <c r="E164" s="460"/>
      <c r="F164" s="462"/>
      <c r="G164" s="474"/>
      <c r="H164" s="386"/>
      <c r="I164" s="525"/>
      <c r="J164" s="351"/>
    </row>
    <row r="165" spans="1:10" s="348" customFormat="1" ht="28.5" x14ac:dyDescent="0.2">
      <c r="A165" s="427">
        <v>3321</v>
      </c>
      <c r="B165" s="385"/>
      <c r="C165" s="428" t="s">
        <v>315</v>
      </c>
      <c r="D165" s="60">
        <f t="shared" si="2"/>
        <v>0</v>
      </c>
      <c r="E165" s="460"/>
      <c r="F165" s="462"/>
      <c r="G165" s="474"/>
      <c r="H165" s="386"/>
      <c r="I165" s="525"/>
      <c r="J165" s="351"/>
    </row>
    <row r="166" spans="1:10" s="348" customFormat="1" ht="28.5" x14ac:dyDescent="0.2">
      <c r="A166" s="427">
        <v>3331</v>
      </c>
      <c r="B166" s="385"/>
      <c r="C166" s="428" t="s">
        <v>316</v>
      </c>
      <c r="D166" s="60">
        <f t="shared" si="2"/>
        <v>0</v>
      </c>
      <c r="E166" s="460"/>
      <c r="F166" s="462"/>
      <c r="G166" s="474"/>
      <c r="H166" s="386"/>
      <c r="I166" s="525"/>
      <c r="J166" s="351"/>
    </row>
    <row r="167" spans="1:10" s="348" customFormat="1" ht="14.25" x14ac:dyDescent="0.2">
      <c r="A167" s="427">
        <v>3341</v>
      </c>
      <c r="B167" s="385"/>
      <c r="C167" s="428" t="s">
        <v>90</v>
      </c>
      <c r="D167" s="60">
        <f t="shared" si="2"/>
        <v>0</v>
      </c>
      <c r="E167" s="460"/>
      <c r="F167" s="462"/>
      <c r="G167" s="474"/>
      <c r="H167" s="386"/>
      <c r="I167" s="525"/>
      <c r="J167" s="351"/>
    </row>
    <row r="168" spans="1:10" s="348" customFormat="1" ht="14.25" x14ac:dyDescent="0.2">
      <c r="A168" s="427">
        <v>3342</v>
      </c>
      <c r="B168" s="385"/>
      <c r="C168" s="428" t="s">
        <v>91</v>
      </c>
      <c r="D168" s="60">
        <f t="shared" si="2"/>
        <v>292000</v>
      </c>
      <c r="E168" s="460"/>
      <c r="F168" s="462"/>
      <c r="G168" s="474">
        <f>300000-21000</f>
        <v>279000</v>
      </c>
      <c r="H168" s="386">
        <v>13000</v>
      </c>
      <c r="I168" s="525"/>
      <c r="J168" s="351"/>
    </row>
    <row r="169" spans="1:10" s="348" customFormat="1" ht="28.5" x14ac:dyDescent="0.2">
      <c r="A169" s="427">
        <v>3351</v>
      </c>
      <c r="B169" s="385"/>
      <c r="C169" s="428" t="s">
        <v>317</v>
      </c>
      <c r="D169" s="60">
        <f t="shared" si="2"/>
        <v>0</v>
      </c>
      <c r="E169" s="460"/>
      <c r="F169" s="462"/>
      <c r="G169" s="474"/>
      <c r="H169" s="386"/>
      <c r="I169" s="525"/>
      <c r="J169" s="351"/>
    </row>
    <row r="170" spans="1:10" s="348" customFormat="1" ht="14.25" x14ac:dyDescent="0.2">
      <c r="A170" s="427">
        <v>3361</v>
      </c>
      <c r="B170" s="385"/>
      <c r="C170" s="428" t="s">
        <v>318</v>
      </c>
      <c r="D170" s="60">
        <f t="shared" si="2"/>
        <v>0</v>
      </c>
      <c r="E170" s="460"/>
      <c r="F170" s="462"/>
      <c r="G170" s="474"/>
      <c r="H170" s="386"/>
      <c r="I170" s="525"/>
      <c r="J170" s="351"/>
    </row>
    <row r="171" spans="1:10" s="348" customFormat="1" ht="28.5" x14ac:dyDescent="0.2">
      <c r="A171" s="427">
        <v>3362</v>
      </c>
      <c r="B171" s="385"/>
      <c r="C171" s="428" t="s">
        <v>319</v>
      </c>
      <c r="D171" s="60">
        <f t="shared" si="2"/>
        <v>0</v>
      </c>
      <c r="E171" s="460"/>
      <c r="F171" s="462"/>
      <c r="G171" s="474"/>
      <c r="H171" s="386"/>
      <c r="I171" s="525"/>
      <c r="J171" s="351"/>
    </row>
    <row r="172" spans="1:10" s="348" customFormat="1" ht="28.5" x14ac:dyDescent="0.2">
      <c r="A172" s="427">
        <v>3363</v>
      </c>
      <c r="B172" s="385"/>
      <c r="C172" s="428" t="s">
        <v>320</v>
      </c>
      <c r="D172" s="60">
        <f t="shared" si="2"/>
        <v>0</v>
      </c>
      <c r="E172" s="460"/>
      <c r="F172" s="462"/>
      <c r="G172" s="474"/>
      <c r="H172" s="386"/>
      <c r="I172" s="525"/>
      <c r="J172" s="351"/>
    </row>
    <row r="173" spans="1:10" s="348" customFormat="1" ht="42.75" x14ac:dyDescent="0.2">
      <c r="A173" s="427">
        <v>3364</v>
      </c>
      <c r="B173" s="385"/>
      <c r="C173" s="428" t="s">
        <v>321</v>
      </c>
      <c r="D173" s="60">
        <f t="shared" si="2"/>
        <v>0</v>
      </c>
      <c r="E173" s="460"/>
      <c r="F173" s="462"/>
      <c r="G173" s="474"/>
      <c r="H173" s="386"/>
      <c r="I173" s="525"/>
      <c r="J173" s="351"/>
    </row>
    <row r="174" spans="1:10" s="348" customFormat="1" ht="57" x14ac:dyDescent="0.2">
      <c r="A174" s="427">
        <v>3365</v>
      </c>
      <c r="B174" s="385"/>
      <c r="C174" s="428" t="s">
        <v>322</v>
      </c>
      <c r="D174" s="60">
        <f t="shared" si="2"/>
        <v>0</v>
      </c>
      <c r="E174" s="460"/>
      <c r="F174" s="462"/>
      <c r="G174" s="474"/>
      <c r="H174" s="386"/>
      <c r="I174" s="525"/>
      <c r="J174" s="351"/>
    </row>
    <row r="175" spans="1:10" s="348" customFormat="1" ht="14.25" x14ac:dyDescent="0.2">
      <c r="A175" s="427">
        <v>3371</v>
      </c>
      <c r="B175" s="385"/>
      <c r="C175" s="428" t="s">
        <v>323</v>
      </c>
      <c r="D175" s="60">
        <f t="shared" si="2"/>
        <v>0</v>
      </c>
      <c r="E175" s="460"/>
      <c r="F175" s="462"/>
      <c r="G175" s="474"/>
      <c r="H175" s="386"/>
      <c r="I175" s="525"/>
      <c r="J175" s="351"/>
    </row>
    <row r="176" spans="1:10" s="348" customFormat="1" ht="14.25" x14ac:dyDescent="0.2">
      <c r="A176" s="427">
        <v>3381</v>
      </c>
      <c r="B176" s="385"/>
      <c r="C176" s="428" t="s">
        <v>94</v>
      </c>
      <c r="D176" s="60">
        <f t="shared" si="2"/>
        <v>0</v>
      </c>
      <c r="E176" s="460"/>
      <c r="F176" s="462"/>
      <c r="G176" s="474"/>
      <c r="H176" s="386"/>
      <c r="I176" s="525"/>
      <c r="J176" s="351"/>
    </row>
    <row r="177" spans="1:10" s="348" customFormat="1" ht="28.5" x14ac:dyDescent="0.2">
      <c r="A177" s="427">
        <v>3391</v>
      </c>
      <c r="B177" s="385"/>
      <c r="C177" s="428" t="s">
        <v>95</v>
      </c>
      <c r="D177" s="60">
        <f>SUM(E177:I177)</f>
        <v>150000</v>
      </c>
      <c r="E177" s="460"/>
      <c r="F177" s="462"/>
      <c r="G177" s="474"/>
      <c r="H177" s="386"/>
      <c r="I177" s="525">
        <v>150000</v>
      </c>
      <c r="J177" s="351"/>
    </row>
    <row r="178" spans="1:10" s="348" customFormat="1" ht="14.25" x14ac:dyDescent="0.2">
      <c r="A178" s="427">
        <v>3411</v>
      </c>
      <c r="B178" s="385"/>
      <c r="C178" s="428" t="s">
        <v>324</v>
      </c>
      <c r="D178" s="60">
        <f t="shared" si="2"/>
        <v>0</v>
      </c>
      <c r="E178" s="460"/>
      <c r="F178" s="461"/>
      <c r="G178" s="448"/>
      <c r="H178" s="386"/>
      <c r="I178" s="525"/>
      <c r="J178" s="351"/>
    </row>
    <row r="179" spans="1:10" s="348" customFormat="1" ht="28.5" x14ac:dyDescent="0.2">
      <c r="A179" s="427">
        <v>3421</v>
      </c>
      <c r="B179" s="385"/>
      <c r="C179" s="428" t="s">
        <v>325</v>
      </c>
      <c r="D179" s="60">
        <f t="shared" si="2"/>
        <v>0</v>
      </c>
      <c r="E179" s="460"/>
      <c r="F179" s="461"/>
      <c r="G179" s="448"/>
      <c r="H179" s="386"/>
      <c r="I179" s="525"/>
      <c r="J179" s="351"/>
    </row>
    <row r="180" spans="1:10" s="348" customFormat="1" ht="28.5" x14ac:dyDescent="0.2">
      <c r="A180" s="427">
        <v>3431</v>
      </c>
      <c r="B180" s="385"/>
      <c r="C180" s="428" t="s">
        <v>326</v>
      </c>
      <c r="D180" s="60">
        <f t="shared" si="2"/>
        <v>0</v>
      </c>
      <c r="E180" s="460"/>
      <c r="F180" s="462"/>
      <c r="G180" s="474"/>
      <c r="H180" s="78"/>
      <c r="I180" s="527"/>
      <c r="J180" s="351"/>
    </row>
    <row r="181" spans="1:10" s="348" customFormat="1" ht="28.5" x14ac:dyDescent="0.2">
      <c r="A181" s="427">
        <v>3441</v>
      </c>
      <c r="B181" s="385"/>
      <c r="C181" s="428" t="s">
        <v>327</v>
      </c>
      <c r="D181" s="60">
        <f t="shared" si="2"/>
        <v>0</v>
      </c>
      <c r="E181" s="460"/>
      <c r="F181" s="462"/>
      <c r="G181" s="474"/>
      <c r="H181" s="78"/>
      <c r="I181" s="527"/>
      <c r="J181" s="351"/>
    </row>
    <row r="182" spans="1:10" s="348" customFormat="1" ht="23.45" customHeight="1" x14ac:dyDescent="0.2">
      <c r="A182" s="427">
        <v>3451</v>
      </c>
      <c r="B182" s="385"/>
      <c r="C182" s="428" t="s">
        <v>97</v>
      </c>
      <c r="D182" s="60">
        <f t="shared" si="2"/>
        <v>0</v>
      </c>
      <c r="E182" s="460"/>
      <c r="F182" s="462"/>
      <c r="G182" s="474"/>
      <c r="H182" s="78"/>
      <c r="I182" s="527"/>
      <c r="J182" s="351"/>
    </row>
    <row r="183" spans="1:10" s="348" customFormat="1" ht="14.25" x14ac:dyDescent="0.2">
      <c r="A183" s="427">
        <v>3461</v>
      </c>
      <c r="B183" s="385"/>
      <c r="C183" s="428" t="s">
        <v>328</v>
      </c>
      <c r="D183" s="60">
        <f t="shared" si="2"/>
        <v>0</v>
      </c>
      <c r="E183" s="460"/>
      <c r="F183" s="465"/>
      <c r="G183" s="474"/>
      <c r="H183" s="78"/>
      <c r="I183" s="527"/>
      <c r="J183" s="351"/>
    </row>
    <row r="184" spans="1:10" s="348" customFormat="1" ht="14.25" x14ac:dyDescent="0.2">
      <c r="A184" s="427">
        <v>3471</v>
      </c>
      <c r="B184" s="385"/>
      <c r="C184" s="428" t="s">
        <v>329</v>
      </c>
      <c r="D184" s="60">
        <f t="shared" si="2"/>
        <v>0</v>
      </c>
      <c r="E184" s="460"/>
      <c r="F184" s="462"/>
      <c r="G184" s="474"/>
      <c r="H184" s="78"/>
      <c r="I184" s="527"/>
      <c r="J184" s="351"/>
    </row>
    <row r="185" spans="1:10" s="348" customFormat="1" ht="14.25" x14ac:dyDescent="0.2">
      <c r="A185" s="427">
        <v>3481</v>
      </c>
      <c r="B185" s="385"/>
      <c r="C185" s="428" t="s">
        <v>330</v>
      </c>
      <c r="D185" s="60">
        <f t="shared" si="2"/>
        <v>0</v>
      </c>
      <c r="E185" s="460"/>
      <c r="F185" s="461"/>
      <c r="G185" s="448"/>
      <c r="H185" s="386"/>
      <c r="I185" s="525"/>
      <c r="J185" s="351"/>
    </row>
    <row r="186" spans="1:10" s="348" customFormat="1" ht="28.5" x14ac:dyDescent="0.2">
      <c r="A186" s="427">
        <v>3491</v>
      </c>
      <c r="B186" s="385"/>
      <c r="C186" s="428" t="s">
        <v>331</v>
      </c>
      <c r="D186" s="60">
        <f t="shared" si="2"/>
        <v>0</v>
      </c>
      <c r="E186" s="460"/>
      <c r="F186" s="461"/>
      <c r="G186" s="448"/>
      <c r="H186" s="386"/>
      <c r="I186" s="525"/>
      <c r="J186" s="351"/>
    </row>
    <row r="187" spans="1:10" s="348" customFormat="1" ht="42.75" x14ac:dyDescent="0.2">
      <c r="A187" s="427">
        <v>3511</v>
      </c>
      <c r="B187" s="385"/>
      <c r="C187" s="428" t="s">
        <v>332</v>
      </c>
      <c r="D187" s="60">
        <f t="shared" si="2"/>
        <v>0</v>
      </c>
      <c r="E187" s="460"/>
      <c r="F187" s="462"/>
      <c r="G187" s="474"/>
      <c r="H187" s="78"/>
      <c r="I187" s="527"/>
      <c r="J187" s="351"/>
    </row>
    <row r="188" spans="1:10" s="348" customFormat="1" ht="42.75" x14ac:dyDescent="0.2">
      <c r="A188" s="427">
        <v>3512</v>
      </c>
      <c r="B188" s="385"/>
      <c r="C188" s="428" t="s">
        <v>333</v>
      </c>
      <c r="D188" s="60">
        <f t="shared" si="2"/>
        <v>0</v>
      </c>
      <c r="E188" s="460"/>
      <c r="F188" s="462"/>
      <c r="G188" s="474"/>
      <c r="H188" s="78"/>
      <c r="I188" s="527"/>
      <c r="J188" s="351"/>
    </row>
    <row r="189" spans="1:10" s="348" customFormat="1" ht="42.75" x14ac:dyDescent="0.2">
      <c r="A189" s="427">
        <v>3521</v>
      </c>
      <c r="B189" s="385"/>
      <c r="C189" s="428" t="s">
        <v>334</v>
      </c>
      <c r="D189" s="60">
        <f t="shared" si="2"/>
        <v>0</v>
      </c>
      <c r="E189" s="460"/>
      <c r="F189" s="462"/>
      <c r="G189" s="474"/>
      <c r="H189" s="78"/>
      <c r="I189" s="527"/>
      <c r="J189" s="351"/>
    </row>
    <row r="190" spans="1:10" s="384" customFormat="1" ht="36.6" customHeight="1" x14ac:dyDescent="0.2">
      <c r="A190" s="427">
        <v>3531</v>
      </c>
      <c r="B190" s="385"/>
      <c r="C190" s="428" t="s">
        <v>335</v>
      </c>
      <c r="D190" s="60">
        <f t="shared" si="2"/>
        <v>0</v>
      </c>
      <c r="E190" s="460"/>
      <c r="F190" s="461"/>
      <c r="G190" s="448"/>
      <c r="H190" s="386"/>
      <c r="I190" s="525"/>
      <c r="J190" s="390"/>
    </row>
    <row r="191" spans="1:10" s="348" customFormat="1" ht="33" customHeight="1" x14ac:dyDescent="0.2">
      <c r="A191" s="427">
        <v>3541</v>
      </c>
      <c r="B191" s="385"/>
      <c r="C191" s="428" t="s">
        <v>336</v>
      </c>
      <c r="D191" s="60">
        <f t="shared" si="2"/>
        <v>0</v>
      </c>
      <c r="E191" s="460"/>
      <c r="F191" s="461"/>
      <c r="G191" s="475"/>
      <c r="H191" s="78"/>
      <c r="I191" s="527"/>
      <c r="J191" s="351"/>
    </row>
    <row r="192" spans="1:10" s="348" customFormat="1" ht="42.75" x14ac:dyDescent="0.2">
      <c r="A192" s="427">
        <v>3551</v>
      </c>
      <c r="B192" s="385"/>
      <c r="C192" s="428" t="s">
        <v>337</v>
      </c>
      <c r="D192" s="60">
        <f t="shared" si="2"/>
        <v>0</v>
      </c>
      <c r="E192" s="460"/>
      <c r="F192" s="462"/>
      <c r="G192" s="476"/>
      <c r="H192" s="386"/>
      <c r="I192" s="525"/>
      <c r="J192" s="351"/>
    </row>
    <row r="193" spans="1:10" s="348" customFormat="1" ht="28.5" x14ac:dyDescent="0.2">
      <c r="A193" s="427">
        <v>3561</v>
      </c>
      <c r="B193" s="385"/>
      <c r="C193" s="428" t="s">
        <v>338</v>
      </c>
      <c r="D193" s="60">
        <f t="shared" si="2"/>
        <v>0</v>
      </c>
      <c r="E193" s="460"/>
      <c r="F193" s="465"/>
      <c r="G193" s="476"/>
      <c r="H193" s="78"/>
      <c r="I193" s="527"/>
      <c r="J193" s="351"/>
    </row>
    <row r="194" spans="1:10" s="348" customFormat="1" ht="42.75" x14ac:dyDescent="0.2">
      <c r="A194" s="427">
        <v>3571</v>
      </c>
      <c r="B194" s="385"/>
      <c r="C194" s="428" t="s">
        <v>339</v>
      </c>
      <c r="D194" s="60">
        <f t="shared" si="2"/>
        <v>0</v>
      </c>
      <c r="E194" s="460"/>
      <c r="F194" s="465"/>
      <c r="G194" s="476"/>
      <c r="H194" s="78"/>
      <c r="I194" s="527"/>
      <c r="J194" s="351"/>
    </row>
    <row r="195" spans="1:10" s="348" customFormat="1" ht="42.75" x14ac:dyDescent="0.2">
      <c r="A195" s="427">
        <v>3572</v>
      </c>
      <c r="B195" s="385"/>
      <c r="C195" s="428" t="s">
        <v>340</v>
      </c>
      <c r="D195" s="60">
        <f t="shared" si="2"/>
        <v>0</v>
      </c>
      <c r="E195" s="460"/>
      <c r="F195" s="462"/>
      <c r="G195" s="474"/>
      <c r="H195" s="78"/>
      <c r="I195" s="527"/>
      <c r="J195" s="351"/>
    </row>
    <row r="196" spans="1:10" s="348" customFormat="1" ht="28.5" x14ac:dyDescent="0.2">
      <c r="A196" s="427">
        <v>3573</v>
      </c>
      <c r="B196" s="385"/>
      <c r="C196" s="428" t="s">
        <v>341</v>
      </c>
      <c r="D196" s="60">
        <f t="shared" si="2"/>
        <v>0</v>
      </c>
      <c r="E196" s="460"/>
      <c r="F196" s="462"/>
      <c r="G196" s="474"/>
      <c r="H196" s="78"/>
      <c r="I196" s="527"/>
      <c r="J196" s="351"/>
    </row>
    <row r="197" spans="1:10" s="348" customFormat="1" ht="40.5" customHeight="1" x14ac:dyDescent="0.2">
      <c r="A197" s="427">
        <v>3581</v>
      </c>
      <c r="B197" s="385"/>
      <c r="C197" s="428" t="s">
        <v>105</v>
      </c>
      <c r="D197" s="60">
        <f t="shared" si="2"/>
        <v>0</v>
      </c>
      <c r="E197" s="460"/>
      <c r="F197" s="461"/>
      <c r="G197" s="448"/>
      <c r="H197" s="78"/>
      <c r="I197" s="527"/>
      <c r="J197" s="351"/>
    </row>
    <row r="198" spans="1:10" s="348" customFormat="1" ht="18.75" customHeight="1" x14ac:dyDescent="0.2">
      <c r="A198" s="427">
        <v>3591</v>
      </c>
      <c r="B198" s="385"/>
      <c r="C198" s="428" t="s">
        <v>342</v>
      </c>
      <c r="D198" s="60">
        <f t="shared" si="2"/>
        <v>0</v>
      </c>
      <c r="E198" s="460"/>
      <c r="F198" s="462"/>
      <c r="G198" s="474"/>
      <c r="H198" s="386"/>
      <c r="I198" s="525"/>
      <c r="J198" s="351"/>
    </row>
    <row r="199" spans="1:10" s="384" customFormat="1" ht="43.15" customHeight="1" x14ac:dyDescent="0.2">
      <c r="A199" s="427">
        <v>3611</v>
      </c>
      <c r="B199" s="385"/>
      <c r="C199" s="428" t="s">
        <v>343</v>
      </c>
      <c r="D199" s="60">
        <f t="shared" si="2"/>
        <v>0</v>
      </c>
      <c r="E199" s="460"/>
      <c r="F199" s="461"/>
      <c r="G199" s="448"/>
      <c r="H199" s="386"/>
      <c r="I199" s="525"/>
      <c r="J199" s="390"/>
    </row>
    <row r="200" spans="1:10" s="384" customFormat="1" ht="57" x14ac:dyDescent="0.2">
      <c r="A200" s="427">
        <v>3621</v>
      </c>
      <c r="B200" s="385"/>
      <c r="C200" s="428" t="s">
        <v>107</v>
      </c>
      <c r="D200" s="60">
        <f t="shared" si="2"/>
        <v>23000</v>
      </c>
      <c r="E200" s="460"/>
      <c r="F200" s="461"/>
      <c r="G200" s="448"/>
      <c r="H200" s="386">
        <v>23000</v>
      </c>
      <c r="I200" s="525"/>
      <c r="J200" s="390"/>
    </row>
    <row r="201" spans="1:10" s="384" customFormat="1" ht="42.75" x14ac:dyDescent="0.2">
      <c r="A201" s="427">
        <v>3631</v>
      </c>
      <c r="B201" s="385"/>
      <c r="C201" s="428" t="s">
        <v>344</v>
      </c>
      <c r="D201" s="60">
        <f t="shared" si="2"/>
        <v>0</v>
      </c>
      <c r="E201" s="460"/>
      <c r="F201" s="461"/>
      <c r="G201" s="448"/>
      <c r="H201" s="386"/>
      <c r="I201" s="525"/>
      <c r="J201" s="390"/>
    </row>
    <row r="202" spans="1:10" s="384" customFormat="1" ht="14.25" x14ac:dyDescent="0.2">
      <c r="A202" s="427">
        <v>3641</v>
      </c>
      <c r="B202" s="385"/>
      <c r="C202" s="428" t="s">
        <v>345</v>
      </c>
      <c r="D202" s="60">
        <f t="shared" si="2"/>
        <v>0</v>
      </c>
      <c r="E202" s="460"/>
      <c r="F202" s="461"/>
      <c r="G202" s="448"/>
      <c r="H202" s="386"/>
      <c r="I202" s="525"/>
      <c r="J202" s="390"/>
    </row>
    <row r="203" spans="1:10" s="384" customFormat="1" ht="28.5" x14ac:dyDescent="0.2">
      <c r="A203" s="427">
        <v>3651</v>
      </c>
      <c r="B203" s="385"/>
      <c r="C203" s="428" t="s">
        <v>346</v>
      </c>
      <c r="D203" s="60">
        <f t="shared" si="2"/>
        <v>0</v>
      </c>
      <c r="E203" s="460"/>
      <c r="F203" s="461"/>
      <c r="G203" s="448"/>
      <c r="H203" s="386"/>
      <c r="I203" s="525"/>
      <c r="J203" s="390"/>
    </row>
    <row r="204" spans="1:10" s="384" customFormat="1" ht="42.75" x14ac:dyDescent="0.2">
      <c r="A204" s="427">
        <v>3661</v>
      </c>
      <c r="B204" s="385"/>
      <c r="C204" s="428" t="s">
        <v>347</v>
      </c>
      <c r="D204" s="60">
        <f t="shared" si="2"/>
        <v>0</v>
      </c>
      <c r="E204" s="460"/>
      <c r="F204" s="461"/>
      <c r="G204" s="448"/>
      <c r="H204" s="386"/>
      <c r="I204" s="525"/>
      <c r="J204" s="390"/>
    </row>
    <row r="205" spans="1:10" s="384" customFormat="1" ht="14.25" x14ac:dyDescent="0.2">
      <c r="A205" s="427">
        <v>3691</v>
      </c>
      <c r="B205" s="385"/>
      <c r="C205" s="428" t="s">
        <v>348</v>
      </c>
      <c r="D205" s="60">
        <f t="shared" ref="D205:D241" si="3">SUM(E205:H205)</f>
        <v>0</v>
      </c>
      <c r="E205" s="460"/>
      <c r="F205" s="461"/>
      <c r="G205" s="448"/>
      <c r="H205" s="386"/>
      <c r="I205" s="525"/>
      <c r="J205" s="390"/>
    </row>
    <row r="206" spans="1:10" s="384" customFormat="1" ht="14.25" x14ac:dyDescent="0.2">
      <c r="A206" s="427">
        <v>3711</v>
      </c>
      <c r="B206" s="385"/>
      <c r="C206" s="428" t="s">
        <v>349</v>
      </c>
      <c r="D206" s="60">
        <f t="shared" si="3"/>
        <v>20000</v>
      </c>
      <c r="E206" s="460"/>
      <c r="F206" s="461"/>
      <c r="G206" s="448"/>
      <c r="H206" s="386">
        <v>20000</v>
      </c>
      <c r="I206" s="525"/>
      <c r="J206" s="390"/>
    </row>
    <row r="207" spans="1:10" s="384" customFormat="1" ht="14.25" x14ac:dyDescent="0.2">
      <c r="A207" s="427">
        <v>3712</v>
      </c>
      <c r="B207" s="385"/>
      <c r="C207" s="428" t="s">
        <v>350</v>
      </c>
      <c r="D207" s="60">
        <f t="shared" si="3"/>
        <v>0</v>
      </c>
      <c r="E207" s="460"/>
      <c r="F207" s="461"/>
      <c r="G207" s="448"/>
      <c r="H207" s="386"/>
      <c r="I207" s="525"/>
      <c r="J207" s="390"/>
    </row>
    <row r="208" spans="1:10" s="384" customFormat="1" ht="14.25" x14ac:dyDescent="0.2">
      <c r="A208" s="427">
        <v>3721</v>
      </c>
      <c r="B208" s="385"/>
      <c r="C208" s="428" t="s">
        <v>351</v>
      </c>
      <c r="D208" s="60">
        <f t="shared" si="3"/>
        <v>20800</v>
      </c>
      <c r="E208" s="460"/>
      <c r="F208" s="461"/>
      <c r="G208" s="448"/>
      <c r="H208" s="386">
        <f>25000-4200</f>
        <v>20800</v>
      </c>
      <c r="I208" s="525"/>
      <c r="J208" s="390"/>
    </row>
    <row r="209" spans="1:10" s="384" customFormat="1" ht="14.25" x14ac:dyDescent="0.2">
      <c r="A209" s="427">
        <v>3722</v>
      </c>
      <c r="B209" s="385"/>
      <c r="C209" s="428" t="s">
        <v>352</v>
      </c>
      <c r="D209" s="60">
        <f t="shared" si="3"/>
        <v>0</v>
      </c>
      <c r="E209" s="460"/>
      <c r="F209" s="461"/>
      <c r="G209" s="448"/>
      <c r="H209" s="386"/>
      <c r="I209" s="525"/>
      <c r="J209" s="390"/>
    </row>
    <row r="210" spans="1:10" s="384" customFormat="1" ht="28.5" x14ac:dyDescent="0.2">
      <c r="A210" s="427">
        <v>3731</v>
      </c>
      <c r="B210" s="385"/>
      <c r="C210" s="428" t="s">
        <v>353</v>
      </c>
      <c r="D210" s="60">
        <f t="shared" si="3"/>
        <v>0</v>
      </c>
      <c r="E210" s="460"/>
      <c r="F210" s="461"/>
      <c r="G210" s="448"/>
      <c r="H210" s="386"/>
      <c r="I210" s="525"/>
      <c r="J210" s="390"/>
    </row>
    <row r="211" spans="1:10" s="384" customFormat="1" ht="14.25" x14ac:dyDescent="0.2">
      <c r="A211" s="427">
        <v>3741</v>
      </c>
      <c r="B211" s="385"/>
      <c r="C211" s="428" t="s">
        <v>354</v>
      </c>
      <c r="D211" s="60">
        <f t="shared" si="3"/>
        <v>0</v>
      </c>
      <c r="E211" s="460"/>
      <c r="F211" s="461"/>
      <c r="G211" s="448"/>
      <c r="H211" s="386"/>
      <c r="I211" s="525"/>
      <c r="J211" s="390"/>
    </row>
    <row r="212" spans="1:10" s="384" customFormat="1" ht="14.25" x14ac:dyDescent="0.2">
      <c r="A212" s="427">
        <v>3751</v>
      </c>
      <c r="B212" s="385"/>
      <c r="C212" s="428" t="s">
        <v>110</v>
      </c>
      <c r="D212" s="60">
        <f t="shared" si="3"/>
        <v>29000</v>
      </c>
      <c r="E212" s="460"/>
      <c r="F212" s="461"/>
      <c r="G212" s="448"/>
      <c r="H212" s="386">
        <f>50000-21000</f>
        <v>29000</v>
      </c>
      <c r="I212" s="525"/>
      <c r="J212" s="390"/>
    </row>
    <row r="213" spans="1:10" s="384" customFormat="1" ht="14.25" x14ac:dyDescent="0.2">
      <c r="A213" s="427">
        <v>3761</v>
      </c>
      <c r="B213" s="385"/>
      <c r="C213" s="428" t="s">
        <v>355</v>
      </c>
      <c r="D213" s="60">
        <f t="shared" si="3"/>
        <v>0</v>
      </c>
      <c r="E213" s="460"/>
      <c r="F213" s="461"/>
      <c r="G213" s="448"/>
      <c r="H213" s="386"/>
      <c r="I213" s="525"/>
      <c r="J213" s="390"/>
    </row>
    <row r="214" spans="1:10" s="384" customFormat="1" ht="28.5" x14ac:dyDescent="0.2">
      <c r="A214" s="427">
        <v>3771</v>
      </c>
      <c r="B214" s="385"/>
      <c r="C214" s="428" t="s">
        <v>356</v>
      </c>
      <c r="D214" s="60">
        <f t="shared" si="3"/>
        <v>0</v>
      </c>
      <c r="E214" s="460"/>
      <c r="F214" s="461"/>
      <c r="G214" s="448"/>
      <c r="H214" s="386"/>
      <c r="I214" s="525"/>
      <c r="J214" s="390"/>
    </row>
    <row r="215" spans="1:10" s="384" customFormat="1" ht="57" x14ac:dyDescent="0.2">
      <c r="A215" s="427">
        <v>3781</v>
      </c>
      <c r="B215" s="385"/>
      <c r="C215" s="428" t="s">
        <v>357</v>
      </c>
      <c r="D215" s="60">
        <f t="shared" si="3"/>
        <v>0</v>
      </c>
      <c r="E215" s="460"/>
      <c r="F215" s="461"/>
      <c r="G215" s="448"/>
      <c r="H215" s="386"/>
      <c r="I215" s="525"/>
      <c r="J215" s="390"/>
    </row>
    <row r="216" spans="1:10" s="384" customFormat="1" ht="57" x14ac:dyDescent="0.2">
      <c r="A216" s="427">
        <v>3782</v>
      </c>
      <c r="B216" s="385"/>
      <c r="C216" s="428" t="s">
        <v>358</v>
      </c>
      <c r="D216" s="60">
        <f t="shared" si="3"/>
        <v>0</v>
      </c>
      <c r="E216" s="460"/>
      <c r="F216" s="461"/>
      <c r="G216" s="448"/>
      <c r="H216" s="386"/>
      <c r="I216" s="525"/>
      <c r="J216" s="390"/>
    </row>
    <row r="217" spans="1:10" s="384" customFormat="1" ht="28.5" x14ac:dyDescent="0.2">
      <c r="A217" s="427">
        <v>3791</v>
      </c>
      <c r="B217" s="385"/>
      <c r="C217" s="428" t="s">
        <v>114</v>
      </c>
      <c r="D217" s="60">
        <f t="shared" si="3"/>
        <v>20000</v>
      </c>
      <c r="E217" s="460"/>
      <c r="F217" s="461">
        <v>10000</v>
      </c>
      <c r="G217" s="448"/>
      <c r="H217" s="386">
        <v>10000</v>
      </c>
      <c r="I217" s="525"/>
      <c r="J217" s="390"/>
    </row>
    <row r="218" spans="1:10" s="384" customFormat="1" ht="28.5" x14ac:dyDescent="0.2">
      <c r="A218" s="427">
        <v>3792</v>
      </c>
      <c r="B218" s="385"/>
      <c r="C218" s="428" t="s">
        <v>359</v>
      </c>
      <c r="D218" s="60">
        <f t="shared" si="3"/>
        <v>0</v>
      </c>
      <c r="E218" s="460"/>
      <c r="F218" s="461"/>
      <c r="G218" s="448"/>
      <c r="H218" s="386"/>
      <c r="I218" s="525"/>
      <c r="J218" s="390"/>
    </row>
    <row r="219" spans="1:10" s="384" customFormat="1" ht="14.25" x14ac:dyDescent="0.2">
      <c r="A219" s="427">
        <v>3811</v>
      </c>
      <c r="B219" s="385"/>
      <c r="C219" s="428" t="s">
        <v>360</v>
      </c>
      <c r="D219" s="60">
        <f t="shared" si="3"/>
        <v>0</v>
      </c>
      <c r="E219" s="460"/>
      <c r="F219" s="461"/>
      <c r="G219" s="448"/>
      <c r="H219" s="386"/>
      <c r="I219" s="525"/>
      <c r="J219" s="390"/>
    </row>
    <row r="220" spans="1:10" s="384" customFormat="1" ht="14.25" x14ac:dyDescent="0.2">
      <c r="A220" s="427">
        <v>3821</v>
      </c>
      <c r="B220" s="385"/>
      <c r="C220" s="428" t="s">
        <v>112</v>
      </c>
      <c r="D220" s="60">
        <f t="shared" si="3"/>
        <v>0</v>
      </c>
      <c r="E220" s="460"/>
      <c r="F220" s="461"/>
      <c r="G220" s="448"/>
      <c r="H220" s="386"/>
      <c r="I220" s="525"/>
      <c r="J220" s="390"/>
    </row>
    <row r="221" spans="1:10" s="384" customFormat="1" ht="14.25" x14ac:dyDescent="0.2">
      <c r="A221" s="427">
        <v>3822</v>
      </c>
      <c r="B221" s="385"/>
      <c r="C221" s="428" t="s">
        <v>113</v>
      </c>
      <c r="D221" s="60">
        <f t="shared" si="3"/>
        <v>0</v>
      </c>
      <c r="E221" s="460"/>
      <c r="F221" s="461"/>
      <c r="G221" s="448"/>
      <c r="H221" s="386"/>
      <c r="I221" s="525"/>
      <c r="J221" s="390"/>
    </row>
    <row r="222" spans="1:10" s="384" customFormat="1" ht="14.25" x14ac:dyDescent="0.2">
      <c r="A222" s="427">
        <v>3831</v>
      </c>
      <c r="B222" s="385"/>
      <c r="C222" s="428" t="s">
        <v>233</v>
      </c>
      <c r="D222" s="60">
        <f t="shared" si="3"/>
        <v>12000</v>
      </c>
      <c r="E222" s="460"/>
      <c r="F222" s="461"/>
      <c r="G222" s="448"/>
      <c r="H222" s="386">
        <v>12000</v>
      </c>
      <c r="I222" s="525"/>
      <c r="J222" s="390"/>
    </row>
    <row r="223" spans="1:10" s="384" customFormat="1" ht="14.25" x14ac:dyDescent="0.2">
      <c r="A223" s="427">
        <v>3841</v>
      </c>
      <c r="B223" s="385"/>
      <c r="C223" s="428" t="s">
        <v>361</v>
      </c>
      <c r="D223" s="60">
        <f t="shared" si="3"/>
        <v>0</v>
      </c>
      <c r="E223" s="460"/>
      <c r="F223" s="461"/>
      <c r="G223" s="448"/>
      <c r="H223" s="386"/>
      <c r="I223" s="525"/>
      <c r="J223" s="390"/>
    </row>
    <row r="224" spans="1:10" s="384" customFormat="1" ht="14.25" x14ac:dyDescent="0.2">
      <c r="A224" s="427">
        <v>3851</v>
      </c>
      <c r="B224" s="385"/>
      <c r="C224" s="428" t="s">
        <v>362</v>
      </c>
      <c r="D224" s="60">
        <f t="shared" si="3"/>
        <v>0</v>
      </c>
      <c r="E224" s="460"/>
      <c r="F224" s="461"/>
      <c r="G224" s="448"/>
      <c r="H224" s="386"/>
      <c r="I224" s="525"/>
      <c r="J224" s="390"/>
    </row>
    <row r="225" spans="1:10" s="384" customFormat="1" ht="14.25" x14ac:dyDescent="0.2">
      <c r="A225" s="427">
        <v>3911</v>
      </c>
      <c r="B225" s="385"/>
      <c r="C225" s="428" t="s">
        <v>363</v>
      </c>
      <c r="D225" s="60">
        <f t="shared" si="3"/>
        <v>0</v>
      </c>
      <c r="E225" s="460"/>
      <c r="F225" s="461"/>
      <c r="G225" s="448"/>
      <c r="H225" s="386"/>
      <c r="I225" s="525"/>
      <c r="J225" s="390"/>
    </row>
    <row r="226" spans="1:10" s="384" customFormat="1" ht="14.25" x14ac:dyDescent="0.2">
      <c r="A226" s="427">
        <v>3921</v>
      </c>
      <c r="B226" s="385"/>
      <c r="C226" s="428" t="s">
        <v>364</v>
      </c>
      <c r="D226" s="60">
        <f t="shared" si="3"/>
        <v>0</v>
      </c>
      <c r="E226" s="460"/>
      <c r="F226" s="461"/>
      <c r="G226" s="448"/>
      <c r="H226" s="386"/>
      <c r="I226" s="525"/>
      <c r="J226" s="390"/>
    </row>
    <row r="227" spans="1:10" s="384" customFormat="1" ht="14.25" x14ac:dyDescent="0.2">
      <c r="A227" s="427">
        <v>3922</v>
      </c>
      <c r="B227" s="385"/>
      <c r="C227" s="428" t="s">
        <v>365</v>
      </c>
      <c r="D227" s="60">
        <f t="shared" si="3"/>
        <v>0</v>
      </c>
      <c r="E227" s="460"/>
      <c r="F227" s="461"/>
      <c r="G227" s="448"/>
      <c r="H227" s="386"/>
      <c r="I227" s="525"/>
      <c r="J227" s="390"/>
    </row>
    <row r="228" spans="1:10" s="384" customFormat="1" ht="14.25" x14ac:dyDescent="0.2">
      <c r="A228" s="427">
        <v>3931</v>
      </c>
      <c r="B228" s="385"/>
      <c r="C228" s="428" t="s">
        <v>366</v>
      </c>
      <c r="D228" s="60">
        <f t="shared" si="3"/>
        <v>0</v>
      </c>
      <c r="E228" s="460"/>
      <c r="F228" s="461"/>
      <c r="G228" s="448"/>
      <c r="H228" s="386"/>
      <c r="I228" s="525"/>
      <c r="J228" s="390"/>
    </row>
    <row r="229" spans="1:10" s="384" customFormat="1" ht="14.25" x14ac:dyDescent="0.2">
      <c r="A229" s="427">
        <v>3941</v>
      </c>
      <c r="B229" s="385"/>
      <c r="C229" s="428" t="s">
        <v>367</v>
      </c>
      <c r="D229" s="60">
        <f t="shared" si="3"/>
        <v>0</v>
      </c>
      <c r="E229" s="460"/>
      <c r="F229" s="461"/>
      <c r="G229" s="448"/>
      <c r="H229" s="386"/>
      <c r="I229" s="525"/>
      <c r="J229" s="390"/>
    </row>
    <row r="230" spans="1:10" s="384" customFormat="1" ht="28.5" x14ac:dyDescent="0.2">
      <c r="A230" s="427">
        <v>3942</v>
      </c>
      <c r="B230" s="385"/>
      <c r="C230" s="428" t="s">
        <v>368</v>
      </c>
      <c r="D230" s="60">
        <f t="shared" si="3"/>
        <v>0</v>
      </c>
      <c r="E230" s="460"/>
      <c r="F230" s="461"/>
      <c r="G230" s="448"/>
      <c r="H230" s="386"/>
      <c r="I230" s="525"/>
      <c r="J230" s="390"/>
    </row>
    <row r="231" spans="1:10" s="384" customFormat="1" ht="14.25" x14ac:dyDescent="0.2">
      <c r="A231" s="427">
        <v>3943</v>
      </c>
      <c r="B231" s="385"/>
      <c r="C231" s="428" t="s">
        <v>369</v>
      </c>
      <c r="D231" s="60">
        <f t="shared" si="3"/>
        <v>0</v>
      </c>
      <c r="E231" s="460"/>
      <c r="F231" s="461"/>
      <c r="G231" s="448"/>
      <c r="H231" s="386"/>
      <c r="I231" s="525"/>
      <c r="J231" s="390"/>
    </row>
    <row r="232" spans="1:10" s="384" customFormat="1" ht="28.5" x14ac:dyDescent="0.2">
      <c r="A232" s="427">
        <v>3944</v>
      </c>
      <c r="B232" s="385"/>
      <c r="C232" s="428" t="s">
        <v>370</v>
      </c>
      <c r="D232" s="60">
        <f t="shared" si="3"/>
        <v>0</v>
      </c>
      <c r="E232" s="460"/>
      <c r="F232" s="461"/>
      <c r="G232" s="448"/>
      <c r="H232" s="386"/>
      <c r="I232" s="525"/>
      <c r="J232" s="390"/>
    </row>
    <row r="233" spans="1:10" s="384" customFormat="1" ht="28.5" x14ac:dyDescent="0.2">
      <c r="A233" s="427">
        <v>3951</v>
      </c>
      <c r="B233" s="385"/>
      <c r="C233" s="428" t="s">
        <v>371</v>
      </c>
      <c r="D233" s="60">
        <f t="shared" si="3"/>
        <v>0</v>
      </c>
      <c r="E233" s="460"/>
      <c r="F233" s="461"/>
      <c r="G233" s="448"/>
      <c r="H233" s="386"/>
      <c r="I233" s="525"/>
      <c r="J233" s="390"/>
    </row>
    <row r="234" spans="1:10" s="384" customFormat="1" ht="14.25" x14ac:dyDescent="0.2">
      <c r="A234" s="427">
        <v>3961</v>
      </c>
      <c r="B234" s="385"/>
      <c r="C234" s="428" t="s">
        <v>372</v>
      </c>
      <c r="D234" s="60">
        <f t="shared" si="3"/>
        <v>0</v>
      </c>
      <c r="E234" s="460"/>
      <c r="F234" s="461"/>
      <c r="G234" s="448"/>
      <c r="H234" s="386"/>
      <c r="I234" s="525"/>
      <c r="J234" s="390"/>
    </row>
    <row r="235" spans="1:10" s="384" customFormat="1" ht="14.25" x14ac:dyDescent="0.2">
      <c r="A235" s="427">
        <v>3962</v>
      </c>
      <c r="B235" s="385"/>
      <c r="C235" s="428" t="s">
        <v>373</v>
      </c>
      <c r="D235" s="60">
        <f t="shared" si="3"/>
        <v>0</v>
      </c>
      <c r="E235" s="460"/>
      <c r="F235" s="461"/>
      <c r="G235" s="448"/>
      <c r="H235" s="386"/>
      <c r="I235" s="525"/>
      <c r="J235" s="390"/>
    </row>
    <row r="236" spans="1:10" s="384" customFormat="1" ht="28.5" x14ac:dyDescent="0.2">
      <c r="A236" s="427">
        <v>3991</v>
      </c>
      <c r="B236" s="385"/>
      <c r="C236" s="428" t="s">
        <v>374</v>
      </c>
      <c r="D236" s="60">
        <f t="shared" si="3"/>
        <v>0</v>
      </c>
      <c r="E236" s="460"/>
      <c r="F236" s="461"/>
      <c r="G236" s="448"/>
      <c r="H236" s="386"/>
      <c r="I236" s="525"/>
      <c r="J236" s="390"/>
    </row>
    <row r="237" spans="1:10" s="384" customFormat="1" ht="28.5" x14ac:dyDescent="0.2">
      <c r="A237" s="427">
        <v>3992</v>
      </c>
      <c r="B237" s="385"/>
      <c r="C237" s="428" t="s">
        <v>375</v>
      </c>
      <c r="D237" s="60">
        <f t="shared" si="3"/>
        <v>0</v>
      </c>
      <c r="E237" s="460"/>
      <c r="F237" s="461"/>
      <c r="G237" s="448"/>
      <c r="H237" s="386"/>
      <c r="I237" s="525"/>
      <c r="J237" s="390"/>
    </row>
    <row r="238" spans="1:10" s="384" customFormat="1" ht="14.25" x14ac:dyDescent="0.2">
      <c r="A238" s="427">
        <v>3993</v>
      </c>
      <c r="B238" s="385"/>
      <c r="C238" s="428" t="s">
        <v>376</v>
      </c>
      <c r="D238" s="60">
        <f t="shared" si="3"/>
        <v>0</v>
      </c>
      <c r="E238" s="460"/>
      <c r="F238" s="461"/>
      <c r="G238" s="448"/>
      <c r="H238" s="386"/>
      <c r="I238" s="525"/>
      <c r="J238" s="390"/>
    </row>
    <row r="239" spans="1:10" s="384" customFormat="1" ht="14.25" x14ac:dyDescent="0.2">
      <c r="A239" s="427">
        <v>3994</v>
      </c>
      <c r="B239" s="385"/>
      <c r="C239" s="428" t="s">
        <v>377</v>
      </c>
      <c r="D239" s="60">
        <f t="shared" si="3"/>
        <v>0</v>
      </c>
      <c r="E239" s="460"/>
      <c r="F239" s="461"/>
      <c r="G239" s="448"/>
      <c r="H239" s="386"/>
      <c r="I239" s="525"/>
      <c r="J239" s="390"/>
    </row>
    <row r="240" spans="1:10" s="384" customFormat="1" ht="14.25" x14ac:dyDescent="0.2">
      <c r="A240" s="427">
        <v>3995</v>
      </c>
      <c r="B240" s="385"/>
      <c r="C240" s="428" t="s">
        <v>378</v>
      </c>
      <c r="D240" s="60">
        <f t="shared" si="3"/>
        <v>0</v>
      </c>
      <c r="E240" s="460"/>
      <c r="F240" s="461"/>
      <c r="G240" s="448"/>
      <c r="H240" s="386"/>
      <c r="I240" s="525"/>
      <c r="J240" s="390"/>
    </row>
    <row r="241" spans="1:11" s="384" customFormat="1" ht="14.25" x14ac:dyDescent="0.2">
      <c r="A241" s="427">
        <v>3996</v>
      </c>
      <c r="B241" s="385"/>
      <c r="C241" s="428" t="s">
        <v>379</v>
      </c>
      <c r="D241" s="60">
        <f t="shared" si="3"/>
        <v>0</v>
      </c>
      <c r="E241" s="460"/>
      <c r="F241" s="461"/>
      <c r="G241" s="448"/>
      <c r="H241" s="386"/>
      <c r="I241" s="525"/>
      <c r="J241" s="390"/>
    </row>
    <row r="242" spans="1:11" s="344" customFormat="1" ht="25.5" x14ac:dyDescent="0.2">
      <c r="A242" s="349"/>
      <c r="B242" s="349"/>
      <c r="C242" s="362" t="s">
        <v>18</v>
      </c>
      <c r="D242" s="64">
        <f t="shared" ref="D242:I242" si="4">SUM(D137:D241)</f>
        <v>566800</v>
      </c>
      <c r="E242" s="64">
        <f t="shared" si="4"/>
        <v>0</v>
      </c>
      <c r="F242" s="64">
        <f t="shared" si="4"/>
        <v>10000</v>
      </c>
      <c r="G242" s="64">
        <f t="shared" si="4"/>
        <v>279000</v>
      </c>
      <c r="H242" s="64">
        <f t="shared" si="4"/>
        <v>127800</v>
      </c>
      <c r="I242" s="64">
        <f t="shared" si="4"/>
        <v>150000</v>
      </c>
      <c r="J242" s="351"/>
      <c r="K242" s="328"/>
    </row>
    <row r="243" spans="1:11" x14ac:dyDescent="0.2">
      <c r="A243" s="354"/>
      <c r="B243" s="354"/>
      <c r="C243" s="361"/>
      <c r="D243" s="35">
        <f>SUM(E243:H243)</f>
        <v>0</v>
      </c>
      <c r="E243" s="466"/>
      <c r="F243" s="467"/>
      <c r="G243" s="477"/>
      <c r="H243" s="369"/>
      <c r="I243" s="528"/>
      <c r="J243" s="355"/>
    </row>
    <row r="244" spans="1:11" s="344" customFormat="1" ht="24.75" customHeight="1" x14ac:dyDescent="0.2">
      <c r="A244" s="655" t="s">
        <v>116</v>
      </c>
      <c r="B244" s="656"/>
      <c r="C244" s="657"/>
      <c r="D244" s="22">
        <f>SUM(D243:D243)</f>
        <v>0</v>
      </c>
      <c r="E244" s="22">
        <f t="shared" ref="E244:H244" si="5">SUM(E243:E243)</f>
        <v>0</v>
      </c>
      <c r="F244" s="22">
        <f t="shared" si="5"/>
        <v>0</v>
      </c>
      <c r="G244" s="22">
        <f t="shared" si="5"/>
        <v>0</v>
      </c>
      <c r="H244" s="22">
        <f t="shared" si="5"/>
        <v>0</v>
      </c>
      <c r="I244" s="22"/>
      <c r="J244" s="350"/>
    </row>
    <row r="245" spans="1:11" s="364" customFormat="1" ht="14.25" x14ac:dyDescent="0.2">
      <c r="A245" s="427">
        <v>5111</v>
      </c>
      <c r="B245" s="354"/>
      <c r="C245" s="428"/>
      <c r="D245" s="68"/>
      <c r="E245" s="468"/>
      <c r="F245" s="467"/>
      <c r="G245" s="477"/>
      <c r="H245" s="369"/>
      <c r="I245" s="528"/>
      <c r="J245" s="363"/>
    </row>
    <row r="246" spans="1:11" s="364" customFormat="1" ht="28.5" x14ac:dyDescent="0.2">
      <c r="A246" s="427">
        <v>5151</v>
      </c>
      <c r="B246" s="354"/>
      <c r="C246" s="428" t="s">
        <v>430</v>
      </c>
      <c r="D246" s="68">
        <f>SUM(E246:H246)</f>
        <v>0</v>
      </c>
      <c r="E246" s="468"/>
      <c r="F246" s="467"/>
      <c r="G246" s="477"/>
      <c r="H246" s="369"/>
      <c r="I246" s="528"/>
      <c r="J246" s="363"/>
    </row>
    <row r="247" spans="1:11" s="364" customFormat="1" ht="14.25" x14ac:dyDescent="0.2">
      <c r="A247" s="427">
        <v>5211</v>
      </c>
      <c r="B247" s="354"/>
      <c r="C247" s="428"/>
      <c r="D247" s="68"/>
      <c r="E247" s="468"/>
      <c r="F247" s="467"/>
      <c r="G247" s="477"/>
      <c r="H247" s="369"/>
      <c r="I247" s="528"/>
      <c r="J247" s="363"/>
    </row>
    <row r="248" spans="1:11" s="364" customFormat="1" ht="14.25" x14ac:dyDescent="0.2">
      <c r="A248" s="427"/>
      <c r="B248" s="354"/>
      <c r="C248" s="428"/>
      <c r="D248" s="68">
        <f>SUM(E248:H248)</f>
        <v>0</v>
      </c>
      <c r="E248" s="468"/>
      <c r="F248" s="467"/>
      <c r="G248" s="477"/>
      <c r="H248" s="369"/>
      <c r="I248" s="528"/>
      <c r="J248" s="363"/>
    </row>
    <row r="249" spans="1:11" s="364" customFormat="1" ht="14.25" x14ac:dyDescent="0.2">
      <c r="A249" s="427">
        <v>5611</v>
      </c>
      <c r="B249" s="354"/>
      <c r="C249" s="428" t="s">
        <v>465</v>
      </c>
      <c r="D249" s="68">
        <f t="shared" ref="D249:D252" si="6">SUM(E249:H249)</f>
        <v>0</v>
      </c>
      <c r="E249" s="468"/>
      <c r="F249" s="467"/>
      <c r="G249" s="477"/>
      <c r="H249" s="369"/>
      <c r="I249" s="528"/>
      <c r="J249" s="363"/>
    </row>
    <row r="250" spans="1:11" s="364" customFormat="1" ht="14.25" x14ac:dyDescent="0.2">
      <c r="A250" s="427">
        <v>5641</v>
      </c>
      <c r="B250" s="354"/>
      <c r="C250" s="428"/>
      <c r="D250" s="68"/>
      <c r="E250" s="468"/>
      <c r="F250" s="467"/>
      <c r="G250" s="477"/>
      <c r="H250" s="369"/>
      <c r="I250" s="528"/>
      <c r="J250" s="363"/>
    </row>
    <row r="251" spans="1:11" s="364" customFormat="1" ht="14.25" x14ac:dyDescent="0.2">
      <c r="A251" s="427"/>
      <c r="B251" s="354"/>
      <c r="C251" s="428"/>
      <c r="D251" s="68"/>
      <c r="E251" s="468"/>
      <c r="F251" s="467"/>
      <c r="G251" s="477"/>
      <c r="H251" s="369"/>
      <c r="I251" s="528"/>
      <c r="J251" s="363"/>
    </row>
    <row r="252" spans="1:11" s="364" customFormat="1" x14ac:dyDescent="0.2">
      <c r="A252" s="354"/>
      <c r="B252" s="354"/>
      <c r="C252" s="361"/>
      <c r="D252" s="68">
        <f t="shared" si="6"/>
        <v>0</v>
      </c>
      <c r="E252" s="468"/>
      <c r="F252" s="467"/>
      <c r="G252" s="477"/>
      <c r="H252" s="369"/>
      <c r="I252" s="528"/>
      <c r="J252" s="363"/>
    </row>
    <row r="253" spans="1:11" s="344" customFormat="1" ht="25.5" x14ac:dyDescent="0.2">
      <c r="A253" s="349"/>
      <c r="B253" s="349"/>
      <c r="C253" s="362" t="s">
        <v>117</v>
      </c>
      <c r="D253" s="22">
        <f>SUM(D246:D252)</f>
        <v>0</v>
      </c>
      <c r="E253" s="22">
        <f>SUM(E246:E252)</f>
        <v>0</v>
      </c>
      <c r="F253" s="22">
        <f t="shared" ref="F253:H253" si="7">SUM(F246:F252)</f>
        <v>0</v>
      </c>
      <c r="G253" s="22">
        <f t="shared" si="7"/>
        <v>0</v>
      </c>
      <c r="H253" s="22">
        <f t="shared" si="7"/>
        <v>0</v>
      </c>
      <c r="I253" s="22"/>
      <c r="J253" s="350"/>
    </row>
    <row r="254" spans="1:11" x14ac:dyDescent="0.2">
      <c r="A254" s="354"/>
      <c r="B254" s="354"/>
      <c r="C254" s="356"/>
      <c r="D254" s="35">
        <f>SUM(E254:H254)</f>
        <v>0</v>
      </c>
      <c r="E254" s="466"/>
      <c r="F254" s="467"/>
      <c r="G254" s="477"/>
      <c r="H254" s="369"/>
      <c r="I254" s="528"/>
      <c r="J254" s="355"/>
    </row>
    <row r="255" spans="1:11" x14ac:dyDescent="0.2">
      <c r="A255" s="354"/>
      <c r="B255" s="354"/>
      <c r="C255" s="361"/>
      <c r="D255" s="35">
        <f>SUM(E255:H255)</f>
        <v>0</v>
      </c>
      <c r="E255" s="466"/>
      <c r="F255" s="467"/>
      <c r="G255" s="477"/>
      <c r="H255" s="369"/>
      <c r="I255" s="528"/>
      <c r="J255" s="355"/>
    </row>
    <row r="256" spans="1:11" x14ac:dyDescent="0.2">
      <c r="A256" s="354"/>
      <c r="B256" s="354"/>
      <c r="C256" s="361"/>
      <c r="D256" s="35">
        <f>SUM(E256:H256)</f>
        <v>0</v>
      </c>
      <c r="E256" s="466"/>
      <c r="F256" s="467"/>
      <c r="G256" s="477"/>
      <c r="H256" s="369"/>
      <c r="I256" s="528"/>
      <c r="J256" s="355"/>
    </row>
    <row r="257" spans="1:11" x14ac:dyDescent="0.2">
      <c r="A257" s="354"/>
      <c r="B257" s="354"/>
      <c r="C257" s="361"/>
      <c r="D257" s="35">
        <f>SUM(E257:H257)</f>
        <v>0</v>
      </c>
      <c r="E257" s="466"/>
      <c r="F257" s="467"/>
      <c r="G257" s="477"/>
      <c r="H257" s="369"/>
      <c r="I257" s="528"/>
      <c r="J257" s="355"/>
    </row>
    <row r="258" spans="1:11" s="344" customFormat="1" ht="25.5" x14ac:dyDescent="0.2">
      <c r="A258" s="349"/>
      <c r="B258" s="349"/>
      <c r="C258" s="362" t="s">
        <v>118</v>
      </c>
      <c r="D258" s="22">
        <f>SUM(D254:D257)</f>
        <v>0</v>
      </c>
      <c r="E258" s="22">
        <f>SUM(E254:E257)</f>
        <v>0</v>
      </c>
      <c r="F258" s="22">
        <f t="shared" ref="F258:H258" si="8">SUM(F254:F257)</f>
        <v>0</v>
      </c>
      <c r="G258" s="22">
        <f t="shared" si="8"/>
        <v>0</v>
      </c>
      <c r="H258" s="22">
        <f t="shared" si="8"/>
        <v>0</v>
      </c>
      <c r="I258" s="22"/>
      <c r="J258" s="350"/>
      <c r="K258" s="328"/>
    </row>
    <row r="259" spans="1:11" x14ac:dyDescent="0.2">
      <c r="A259" s="354"/>
      <c r="B259" s="354"/>
      <c r="C259" s="361"/>
      <c r="D259" s="35">
        <f>SUM(E259:H259)</f>
        <v>0</v>
      </c>
      <c r="E259" s="466"/>
      <c r="F259" s="467"/>
      <c r="G259" s="477"/>
      <c r="H259" s="369"/>
      <c r="I259" s="528"/>
      <c r="J259" s="355"/>
    </row>
    <row r="260" spans="1:11" x14ac:dyDescent="0.2">
      <c r="A260" s="354"/>
      <c r="B260" s="354"/>
      <c r="C260" s="361"/>
      <c r="D260" s="35">
        <f>SUM(E260:H260)</f>
        <v>0</v>
      </c>
      <c r="E260" s="466"/>
      <c r="F260" s="467"/>
      <c r="G260" s="477"/>
      <c r="H260" s="369"/>
      <c r="I260" s="528"/>
      <c r="J260" s="355"/>
    </row>
    <row r="261" spans="1:11" s="344" customFormat="1" x14ac:dyDescent="0.2">
      <c r="A261" s="349"/>
      <c r="B261" s="349"/>
      <c r="C261" s="362" t="s">
        <v>119</v>
      </c>
      <c r="D261" s="22">
        <f t="shared" ref="D261:H261" si="9">SUM(D259:D260)</f>
        <v>0</v>
      </c>
      <c r="E261" s="22">
        <f t="shared" si="9"/>
        <v>0</v>
      </c>
      <c r="F261" s="22">
        <f t="shared" si="9"/>
        <v>0</v>
      </c>
      <c r="G261" s="22">
        <f t="shared" si="9"/>
        <v>0</v>
      </c>
      <c r="H261" s="22">
        <f t="shared" si="9"/>
        <v>0</v>
      </c>
      <c r="I261" s="22"/>
      <c r="J261" s="350"/>
    </row>
    <row r="262" spans="1:11" s="344" customFormat="1" ht="17.25" customHeight="1" x14ac:dyDescent="0.2">
      <c r="A262" s="379"/>
      <c r="B262" s="379"/>
      <c r="C262" s="380" t="s">
        <v>19</v>
      </c>
      <c r="D262" s="131">
        <f t="shared" ref="D262:I262" si="10">SUM(D261,D258,D253,D244,D242,D136,D71)</f>
        <v>586800</v>
      </c>
      <c r="E262" s="131">
        <f t="shared" si="10"/>
        <v>0</v>
      </c>
      <c r="F262" s="131">
        <f t="shared" si="10"/>
        <v>10000</v>
      </c>
      <c r="G262" s="131">
        <f t="shared" si="10"/>
        <v>279000</v>
      </c>
      <c r="H262" s="131">
        <f t="shared" si="10"/>
        <v>147800</v>
      </c>
      <c r="I262" s="131">
        <f t="shared" si="10"/>
        <v>150000</v>
      </c>
      <c r="J262" s="332"/>
      <c r="K262" s="328"/>
    </row>
    <row r="263" spans="1:11" x14ac:dyDescent="0.2">
      <c r="D263" s="86"/>
      <c r="E263" s="457"/>
      <c r="F263" s="457"/>
      <c r="G263" s="457"/>
      <c r="H263" s="364"/>
      <c r="I263" s="364"/>
    </row>
    <row r="264" spans="1:11" x14ac:dyDescent="0.2">
      <c r="D264" s="86"/>
      <c r="E264" s="457"/>
      <c r="F264" s="457"/>
      <c r="G264" s="457"/>
      <c r="H264" s="364"/>
      <c r="I264" s="364"/>
    </row>
    <row r="265" spans="1:11" x14ac:dyDescent="0.2">
      <c r="B265" s="357"/>
      <c r="C265" s="377" t="s">
        <v>136</v>
      </c>
      <c r="D265" s="101"/>
      <c r="E265" s="469" t="s">
        <v>129</v>
      </c>
      <c r="F265" s="469"/>
      <c r="G265" s="469"/>
      <c r="H265" s="378"/>
      <c r="I265" s="378"/>
      <c r="J265" s="357" t="s">
        <v>428</v>
      </c>
    </row>
    <row r="266" spans="1:11" x14ac:dyDescent="0.2">
      <c r="B266" s="357"/>
      <c r="C266" s="377"/>
      <c r="D266" s="101"/>
      <c r="E266" s="469"/>
      <c r="F266" s="469"/>
      <c r="G266" s="469"/>
      <c r="H266" s="378"/>
      <c r="I266" s="378"/>
    </row>
    <row r="267" spans="1:11" x14ac:dyDescent="0.2">
      <c r="B267" s="357"/>
      <c r="C267" s="377" t="s">
        <v>128</v>
      </c>
      <c r="D267" s="101"/>
      <c r="E267" s="469" t="s">
        <v>130</v>
      </c>
      <c r="F267" s="457"/>
      <c r="G267" s="469"/>
      <c r="H267" s="378"/>
      <c r="I267" s="378"/>
      <c r="J267" s="357" t="s">
        <v>137</v>
      </c>
    </row>
    <row r="268" spans="1:11" x14ac:dyDescent="0.2">
      <c r="D268" s="86"/>
      <c r="E268" s="457"/>
      <c r="F268" s="457"/>
      <c r="G268" s="457"/>
      <c r="H268" s="364"/>
      <c r="I268" s="364"/>
    </row>
    <row r="269" spans="1:11" x14ac:dyDescent="0.2">
      <c r="D269" s="86"/>
      <c r="E269" s="457"/>
      <c r="F269" s="457"/>
      <c r="G269" s="457"/>
      <c r="H269" s="364"/>
      <c r="I269" s="364"/>
    </row>
    <row r="270" spans="1:11" x14ac:dyDescent="0.2">
      <c r="D270" s="86"/>
      <c r="E270" s="457"/>
      <c r="F270" s="457"/>
      <c r="G270" s="457"/>
      <c r="H270" s="364"/>
      <c r="I270" s="364"/>
    </row>
    <row r="271" spans="1:11" x14ac:dyDescent="0.2">
      <c r="D271" s="86"/>
      <c r="E271" s="457"/>
      <c r="F271" s="470"/>
      <c r="G271" s="457"/>
      <c r="H271" s="364"/>
      <c r="I271" s="364"/>
    </row>
    <row r="272" spans="1:11" x14ac:dyDescent="0.2">
      <c r="D272" s="86"/>
      <c r="E272" s="457"/>
      <c r="F272" s="457"/>
      <c r="G272" s="93"/>
      <c r="H272" s="364"/>
      <c r="I272" s="364"/>
    </row>
    <row r="273" spans="4:9" x14ac:dyDescent="0.2">
      <c r="D273" s="86"/>
      <c r="E273" s="457"/>
      <c r="F273" s="457"/>
      <c r="G273" s="93"/>
      <c r="H273" s="364"/>
      <c r="I273" s="364"/>
    </row>
    <row r="274" spans="4:9" x14ac:dyDescent="0.2">
      <c r="D274" s="86"/>
      <c r="E274" s="457"/>
      <c r="F274" s="457"/>
      <c r="G274" s="457"/>
      <c r="H274" s="364"/>
      <c r="I274" s="364"/>
    </row>
    <row r="275" spans="4:9" x14ac:dyDescent="0.2">
      <c r="D275" s="86"/>
      <c r="E275" s="457"/>
      <c r="F275" s="457"/>
      <c r="G275" s="470"/>
      <c r="H275" s="364"/>
      <c r="I275" s="364"/>
    </row>
    <row r="276" spans="4:9" x14ac:dyDescent="0.2">
      <c r="D276" s="86"/>
      <c r="E276" s="457"/>
      <c r="F276" s="457"/>
      <c r="G276" s="470"/>
      <c r="H276" s="94"/>
      <c r="I276" s="94"/>
    </row>
    <row r="277" spans="4:9" x14ac:dyDescent="0.2">
      <c r="D277" s="86"/>
      <c r="E277" s="457"/>
      <c r="F277" s="457"/>
      <c r="G277" s="470"/>
      <c r="H277" s="364"/>
      <c r="I277" s="364"/>
    </row>
    <row r="278" spans="4:9" x14ac:dyDescent="0.2">
      <c r="D278" s="86"/>
      <c r="E278" s="457"/>
      <c r="F278" s="457"/>
      <c r="G278" s="457"/>
      <c r="H278" s="364"/>
      <c r="I278" s="364"/>
    </row>
    <row r="279" spans="4:9" x14ac:dyDescent="0.2">
      <c r="D279" s="86"/>
      <c r="E279" s="457"/>
      <c r="F279" s="457"/>
      <c r="G279" s="457"/>
      <c r="H279" s="364"/>
      <c r="I279" s="364"/>
    </row>
    <row r="280" spans="4:9" x14ac:dyDescent="0.2">
      <c r="D280" s="86"/>
      <c r="E280" s="457"/>
      <c r="F280" s="470"/>
      <c r="G280" s="457"/>
      <c r="H280" s="364"/>
      <c r="I280" s="364"/>
    </row>
    <row r="281" spans="4:9" x14ac:dyDescent="0.2">
      <c r="D281" s="86"/>
      <c r="E281" s="457"/>
      <c r="F281" s="457"/>
      <c r="G281" s="457"/>
      <c r="H281" s="364"/>
      <c r="I281" s="364"/>
    </row>
    <row r="282" spans="4:9" x14ac:dyDescent="0.2">
      <c r="D282" s="86"/>
      <c r="E282" s="457"/>
      <c r="F282" s="457"/>
      <c r="G282" s="457"/>
      <c r="H282" s="364"/>
      <c r="I282" s="364"/>
    </row>
    <row r="283" spans="4:9" x14ac:dyDescent="0.2">
      <c r="D283" s="86"/>
      <c r="E283" s="457"/>
      <c r="F283" s="457"/>
      <c r="G283" s="457"/>
      <c r="H283" s="364"/>
      <c r="I283" s="364"/>
    </row>
    <row r="284" spans="4:9" x14ac:dyDescent="0.2">
      <c r="D284" s="86"/>
      <c r="E284" s="457"/>
      <c r="F284" s="457"/>
      <c r="G284" s="457"/>
      <c r="H284" s="364"/>
      <c r="I284" s="364"/>
    </row>
    <row r="285" spans="4:9" x14ac:dyDescent="0.2">
      <c r="D285" s="86"/>
      <c r="E285" s="457"/>
      <c r="F285" s="457"/>
      <c r="G285" s="457"/>
      <c r="H285" s="364"/>
      <c r="I285" s="364"/>
    </row>
    <row r="286" spans="4:9" x14ac:dyDescent="0.2">
      <c r="D286" s="86"/>
      <c r="E286" s="457"/>
      <c r="F286" s="457"/>
      <c r="G286" s="457"/>
      <c r="H286" s="364"/>
      <c r="I286" s="364"/>
    </row>
    <row r="287" spans="4:9" x14ac:dyDescent="0.2">
      <c r="D287" s="86"/>
      <c r="E287" s="457"/>
      <c r="F287" s="457"/>
      <c r="G287" s="457"/>
      <c r="H287" s="364"/>
      <c r="I287" s="364"/>
    </row>
    <row r="288" spans="4:9" x14ac:dyDescent="0.2">
      <c r="D288" s="86"/>
      <c r="E288" s="457"/>
      <c r="F288" s="457"/>
      <c r="G288" s="457"/>
      <c r="H288" s="364"/>
      <c r="I288" s="364"/>
    </row>
    <row r="289" spans="4:9" x14ac:dyDescent="0.2">
      <c r="D289" s="86"/>
      <c r="E289" s="457"/>
      <c r="F289" s="457"/>
      <c r="G289" s="457"/>
      <c r="H289" s="364"/>
      <c r="I289" s="364"/>
    </row>
    <row r="290" spans="4:9" x14ac:dyDescent="0.2">
      <c r="D290" s="86"/>
      <c r="E290" s="457"/>
      <c r="F290" s="457"/>
      <c r="G290" s="457"/>
      <c r="H290" s="364"/>
      <c r="I290" s="364"/>
    </row>
    <row r="291" spans="4:9" x14ac:dyDescent="0.2">
      <c r="D291" s="86"/>
      <c r="E291" s="457"/>
      <c r="F291" s="457"/>
      <c r="G291" s="457"/>
      <c r="H291" s="364"/>
      <c r="I291" s="364"/>
    </row>
    <row r="292" spans="4:9" x14ac:dyDescent="0.2">
      <c r="D292" s="86"/>
      <c r="E292" s="457"/>
      <c r="F292" s="457"/>
      <c r="G292" s="457"/>
      <c r="H292" s="364"/>
      <c r="I292" s="364"/>
    </row>
    <row r="293" spans="4:9" x14ac:dyDescent="0.2">
      <c r="D293" s="86"/>
      <c r="E293" s="457"/>
      <c r="F293" s="457"/>
      <c r="G293" s="457"/>
      <c r="H293" s="364"/>
      <c r="I293" s="364"/>
    </row>
    <row r="294" spans="4:9" x14ac:dyDescent="0.2">
      <c r="D294" s="86"/>
      <c r="E294" s="457"/>
      <c r="F294" s="457"/>
      <c r="G294" s="457"/>
      <c r="H294" s="364"/>
      <c r="I294" s="364"/>
    </row>
    <row r="295" spans="4:9" x14ac:dyDescent="0.2">
      <c r="D295" s="86"/>
      <c r="E295" s="457"/>
      <c r="F295" s="457"/>
      <c r="G295" s="457"/>
      <c r="H295" s="364"/>
      <c r="I295" s="364"/>
    </row>
    <row r="296" spans="4:9" x14ac:dyDescent="0.2">
      <c r="D296" s="86"/>
      <c r="E296" s="457"/>
      <c r="F296" s="457"/>
      <c r="G296" s="457"/>
      <c r="H296" s="364"/>
      <c r="I296" s="364"/>
    </row>
    <row r="297" spans="4:9" x14ac:dyDescent="0.2">
      <c r="D297" s="86"/>
      <c r="E297" s="457"/>
      <c r="F297" s="457"/>
      <c r="G297" s="457"/>
      <c r="H297" s="364"/>
      <c r="I297" s="364"/>
    </row>
    <row r="298" spans="4:9" x14ac:dyDescent="0.2">
      <c r="D298" s="86"/>
      <c r="E298" s="457"/>
      <c r="F298" s="457"/>
      <c r="G298" s="457"/>
      <c r="H298" s="364"/>
      <c r="I298" s="364"/>
    </row>
    <row r="299" spans="4:9" x14ac:dyDescent="0.2">
      <c r="D299" s="86"/>
      <c r="E299" s="457"/>
      <c r="F299" s="457"/>
      <c r="G299" s="457"/>
      <c r="H299" s="364"/>
      <c r="I299" s="364"/>
    </row>
    <row r="300" spans="4:9" x14ac:dyDescent="0.2">
      <c r="D300" s="86"/>
      <c r="E300" s="457"/>
      <c r="F300" s="457"/>
      <c r="G300" s="457"/>
      <c r="H300" s="364"/>
      <c r="I300" s="364"/>
    </row>
    <row r="301" spans="4:9" x14ac:dyDescent="0.2">
      <c r="D301" s="86"/>
      <c r="E301" s="457"/>
      <c r="F301" s="457"/>
      <c r="G301" s="457"/>
      <c r="H301" s="364"/>
      <c r="I301" s="364"/>
    </row>
    <row r="302" spans="4:9" x14ac:dyDescent="0.2">
      <c r="D302" s="86"/>
      <c r="E302" s="457"/>
      <c r="F302" s="457"/>
      <c r="G302" s="457"/>
      <c r="H302" s="364"/>
      <c r="I302" s="364"/>
    </row>
    <row r="303" spans="4:9" x14ac:dyDescent="0.2">
      <c r="D303" s="86"/>
      <c r="E303" s="457"/>
      <c r="F303" s="457"/>
      <c r="G303" s="457"/>
      <c r="H303" s="364"/>
      <c r="I303" s="364"/>
    </row>
    <row r="304" spans="4:9" x14ac:dyDescent="0.2">
      <c r="D304" s="86"/>
      <c r="E304" s="457"/>
      <c r="F304" s="457"/>
      <c r="G304" s="457"/>
      <c r="H304" s="364"/>
      <c r="I304" s="364"/>
    </row>
    <row r="305" spans="4:9" x14ac:dyDescent="0.2">
      <c r="D305" s="86"/>
      <c r="E305" s="457"/>
      <c r="F305" s="457"/>
      <c r="G305" s="457"/>
      <c r="H305" s="364"/>
      <c r="I305" s="364"/>
    </row>
    <row r="306" spans="4:9" x14ac:dyDescent="0.2">
      <c r="D306" s="86"/>
      <c r="E306" s="457"/>
      <c r="F306" s="457"/>
      <c r="G306" s="457"/>
      <c r="H306" s="364"/>
      <c r="I306" s="364"/>
    </row>
    <row r="307" spans="4:9" x14ac:dyDescent="0.2">
      <c r="D307" s="86"/>
      <c r="E307" s="457"/>
      <c r="F307" s="457"/>
      <c r="G307" s="457"/>
      <c r="H307" s="364"/>
      <c r="I307" s="364"/>
    </row>
    <row r="308" spans="4:9" x14ac:dyDescent="0.2">
      <c r="D308" s="86"/>
      <c r="E308" s="457"/>
      <c r="F308" s="457"/>
      <c r="G308" s="457"/>
      <c r="H308" s="364"/>
      <c r="I308" s="364"/>
    </row>
    <row r="309" spans="4:9" x14ac:dyDescent="0.2">
      <c r="D309" s="86"/>
      <c r="E309" s="457"/>
      <c r="F309" s="457"/>
      <c r="G309" s="457"/>
      <c r="H309" s="364"/>
      <c r="I309" s="364"/>
    </row>
    <row r="310" spans="4:9" x14ac:dyDescent="0.2">
      <c r="D310" s="86"/>
      <c r="E310" s="457"/>
      <c r="F310" s="457"/>
      <c r="G310" s="457"/>
      <c r="H310" s="364"/>
      <c r="I310" s="364"/>
    </row>
    <row r="311" spans="4:9" x14ac:dyDescent="0.2">
      <c r="D311" s="86"/>
      <c r="E311" s="457"/>
      <c r="F311" s="457"/>
      <c r="G311" s="457"/>
      <c r="H311" s="364"/>
      <c r="I311" s="364"/>
    </row>
    <row r="312" spans="4:9" x14ac:dyDescent="0.2">
      <c r="D312" s="86"/>
      <c r="E312" s="457"/>
      <c r="F312" s="457"/>
      <c r="G312" s="457"/>
      <c r="H312" s="364"/>
      <c r="I312" s="364"/>
    </row>
    <row r="313" spans="4:9" x14ac:dyDescent="0.2">
      <c r="D313" s="86"/>
      <c r="E313" s="457"/>
      <c r="F313" s="457"/>
      <c r="G313" s="457"/>
      <c r="H313" s="364"/>
      <c r="I313" s="364"/>
    </row>
    <row r="314" spans="4:9" x14ac:dyDescent="0.2">
      <c r="D314" s="86"/>
      <c r="E314" s="457"/>
      <c r="F314" s="457"/>
      <c r="G314" s="457"/>
      <c r="H314" s="364"/>
      <c r="I314" s="364"/>
    </row>
    <row r="315" spans="4:9" x14ac:dyDescent="0.2">
      <c r="D315" s="86"/>
      <c r="E315" s="457"/>
      <c r="F315" s="457"/>
      <c r="G315" s="457"/>
      <c r="H315" s="364"/>
      <c r="I315" s="364"/>
    </row>
    <row r="316" spans="4:9" x14ac:dyDescent="0.2">
      <c r="D316" s="86"/>
      <c r="E316" s="457"/>
      <c r="F316" s="457"/>
      <c r="G316" s="457"/>
      <c r="H316" s="364"/>
      <c r="I316" s="364"/>
    </row>
    <row r="317" spans="4:9" x14ac:dyDescent="0.2">
      <c r="D317" s="86"/>
      <c r="E317" s="457"/>
      <c r="F317" s="457"/>
      <c r="G317" s="457"/>
      <c r="H317" s="364"/>
      <c r="I317" s="364"/>
    </row>
    <row r="318" spans="4:9" x14ac:dyDescent="0.2">
      <c r="D318" s="86"/>
      <c r="E318" s="457"/>
      <c r="F318" s="457"/>
      <c r="G318" s="457"/>
      <c r="H318" s="364"/>
      <c r="I318" s="364"/>
    </row>
    <row r="319" spans="4:9" x14ac:dyDescent="0.2">
      <c r="D319" s="86"/>
      <c r="E319" s="457"/>
      <c r="F319" s="457"/>
      <c r="G319" s="457"/>
      <c r="H319" s="364"/>
      <c r="I319" s="364"/>
    </row>
    <row r="320" spans="4:9" x14ac:dyDescent="0.2">
      <c r="D320" s="86"/>
      <c r="E320" s="457"/>
      <c r="F320" s="457"/>
      <c r="G320" s="457"/>
      <c r="H320" s="364"/>
      <c r="I320" s="364"/>
    </row>
    <row r="321" spans="4:9" x14ac:dyDescent="0.2">
      <c r="D321" s="86"/>
      <c r="E321" s="457"/>
      <c r="F321" s="457"/>
      <c r="G321" s="457"/>
      <c r="H321" s="364"/>
      <c r="I321" s="364"/>
    </row>
    <row r="322" spans="4:9" x14ac:dyDescent="0.2">
      <c r="D322" s="86"/>
      <c r="E322" s="457"/>
      <c r="F322" s="457"/>
      <c r="G322" s="457"/>
      <c r="H322" s="364"/>
      <c r="I322" s="364"/>
    </row>
    <row r="323" spans="4:9" x14ac:dyDescent="0.2">
      <c r="D323" s="86"/>
      <c r="E323" s="457"/>
      <c r="F323" s="457"/>
      <c r="G323" s="457"/>
      <c r="H323" s="364"/>
      <c r="I323" s="364"/>
    </row>
    <row r="324" spans="4:9" x14ac:dyDescent="0.2">
      <c r="D324" s="86"/>
      <c r="E324" s="457"/>
      <c r="F324" s="457"/>
      <c r="G324" s="457"/>
      <c r="H324" s="364"/>
      <c r="I324" s="364"/>
    </row>
    <row r="325" spans="4:9" x14ac:dyDescent="0.2">
      <c r="D325" s="86"/>
      <c r="E325" s="457"/>
      <c r="F325" s="457"/>
      <c r="G325" s="457"/>
      <c r="H325" s="364"/>
      <c r="I325" s="364"/>
    </row>
    <row r="326" spans="4:9" x14ac:dyDescent="0.2">
      <c r="D326" s="86"/>
      <c r="E326" s="457"/>
      <c r="F326" s="457"/>
      <c r="G326" s="457"/>
      <c r="H326" s="364"/>
      <c r="I326" s="364"/>
    </row>
    <row r="327" spans="4:9" x14ac:dyDescent="0.2">
      <c r="D327" s="86"/>
      <c r="E327" s="457"/>
      <c r="F327" s="457"/>
      <c r="G327" s="457"/>
      <c r="H327" s="364"/>
      <c r="I327" s="364"/>
    </row>
    <row r="328" spans="4:9" x14ac:dyDescent="0.2">
      <c r="D328" s="86"/>
      <c r="E328" s="457"/>
      <c r="F328" s="457"/>
      <c r="G328" s="457"/>
      <c r="H328" s="364"/>
      <c r="I328" s="364"/>
    </row>
    <row r="329" spans="4:9" x14ac:dyDescent="0.2">
      <c r="D329" s="86"/>
      <c r="E329" s="457"/>
      <c r="F329" s="457"/>
      <c r="G329" s="457"/>
      <c r="H329" s="364"/>
      <c r="I329" s="364"/>
    </row>
    <row r="330" spans="4:9" x14ac:dyDescent="0.2">
      <c r="D330" s="86"/>
      <c r="E330" s="457"/>
      <c r="F330" s="457"/>
      <c r="G330" s="457"/>
      <c r="H330" s="364"/>
      <c r="I330" s="364"/>
    </row>
    <row r="331" spans="4:9" x14ac:dyDescent="0.2">
      <c r="D331" s="86"/>
      <c r="E331" s="457"/>
      <c r="F331" s="457"/>
      <c r="G331" s="457"/>
      <c r="H331" s="364"/>
      <c r="I331" s="364"/>
    </row>
    <row r="332" spans="4:9" x14ac:dyDescent="0.2">
      <c r="D332" s="86"/>
      <c r="E332" s="457"/>
      <c r="F332" s="457"/>
      <c r="G332" s="457"/>
      <c r="H332" s="364"/>
      <c r="I332" s="364"/>
    </row>
    <row r="333" spans="4:9" x14ac:dyDescent="0.2">
      <c r="D333" s="86"/>
      <c r="E333" s="457"/>
      <c r="F333" s="457"/>
      <c r="G333" s="457"/>
      <c r="H333" s="364"/>
      <c r="I333" s="364"/>
    </row>
    <row r="334" spans="4:9" x14ac:dyDescent="0.2">
      <c r="D334" s="86"/>
      <c r="E334" s="457"/>
      <c r="F334" s="457"/>
      <c r="G334" s="457"/>
      <c r="H334" s="364"/>
      <c r="I334" s="364"/>
    </row>
    <row r="335" spans="4:9" x14ac:dyDescent="0.2">
      <c r="D335" s="86"/>
      <c r="E335" s="457"/>
      <c r="F335" s="457"/>
      <c r="G335" s="457"/>
      <c r="H335" s="364"/>
      <c r="I335" s="364"/>
    </row>
    <row r="336" spans="4:9" x14ac:dyDescent="0.2">
      <c r="D336" s="86"/>
      <c r="E336" s="457"/>
      <c r="F336" s="457"/>
      <c r="G336" s="457"/>
      <c r="H336" s="364"/>
      <c r="I336" s="364"/>
    </row>
    <row r="337" spans="4:9" x14ac:dyDescent="0.2">
      <c r="D337" s="86"/>
      <c r="E337" s="457"/>
      <c r="F337" s="457"/>
      <c r="G337" s="457"/>
      <c r="H337" s="364"/>
      <c r="I337" s="364"/>
    </row>
    <row r="338" spans="4:9" x14ac:dyDescent="0.2">
      <c r="D338" s="86"/>
      <c r="E338" s="457"/>
      <c r="F338" s="457"/>
      <c r="G338" s="457"/>
      <c r="H338" s="364"/>
      <c r="I338" s="364"/>
    </row>
    <row r="339" spans="4:9" x14ac:dyDescent="0.2">
      <c r="D339" s="86"/>
      <c r="E339" s="457"/>
      <c r="F339" s="457"/>
      <c r="G339" s="457"/>
      <c r="H339" s="364"/>
      <c r="I339" s="364"/>
    </row>
    <row r="340" spans="4:9" x14ac:dyDescent="0.2">
      <c r="D340" s="86"/>
      <c r="E340" s="457"/>
      <c r="F340" s="457"/>
      <c r="G340" s="457"/>
      <c r="H340" s="364"/>
      <c r="I340" s="364"/>
    </row>
    <row r="341" spans="4:9" x14ac:dyDescent="0.2">
      <c r="D341" s="86"/>
      <c r="E341" s="457"/>
      <c r="F341" s="457"/>
      <c r="G341" s="457"/>
      <c r="H341" s="364"/>
      <c r="I341" s="364"/>
    </row>
    <row r="342" spans="4:9" x14ac:dyDescent="0.2">
      <c r="D342" s="86"/>
      <c r="E342" s="457"/>
      <c r="F342" s="457"/>
      <c r="G342" s="457"/>
      <c r="H342" s="364"/>
      <c r="I342" s="364"/>
    </row>
    <row r="343" spans="4:9" x14ac:dyDescent="0.2">
      <c r="D343" s="86"/>
      <c r="E343" s="457"/>
      <c r="F343" s="457"/>
      <c r="G343" s="457"/>
      <c r="H343" s="364"/>
      <c r="I343" s="364"/>
    </row>
    <row r="344" spans="4:9" x14ac:dyDescent="0.2">
      <c r="D344" s="86"/>
      <c r="E344" s="457"/>
      <c r="F344" s="457"/>
      <c r="G344" s="457"/>
      <c r="H344" s="364"/>
      <c r="I344" s="364"/>
    </row>
    <row r="345" spans="4:9" x14ac:dyDescent="0.2">
      <c r="D345" s="86"/>
      <c r="E345" s="457"/>
      <c r="F345" s="457"/>
      <c r="G345" s="457"/>
      <c r="H345" s="364"/>
      <c r="I345" s="364"/>
    </row>
    <row r="346" spans="4:9" x14ac:dyDescent="0.2">
      <c r="D346" s="86"/>
      <c r="E346" s="457"/>
      <c r="F346" s="457"/>
      <c r="G346" s="457"/>
      <c r="H346" s="364"/>
      <c r="I346" s="364"/>
    </row>
    <row r="347" spans="4:9" x14ac:dyDescent="0.2">
      <c r="D347" s="86"/>
      <c r="E347" s="457"/>
      <c r="F347" s="457"/>
      <c r="G347" s="457"/>
      <c r="H347" s="364"/>
      <c r="I347" s="364"/>
    </row>
    <row r="348" spans="4:9" x14ac:dyDescent="0.2">
      <c r="D348" s="86"/>
      <c r="E348" s="457"/>
      <c r="F348" s="457"/>
      <c r="G348" s="457"/>
      <c r="H348" s="364"/>
      <c r="I348" s="364"/>
    </row>
    <row r="349" spans="4:9" x14ac:dyDescent="0.2">
      <c r="D349" s="86"/>
      <c r="E349" s="457"/>
      <c r="F349" s="457"/>
      <c r="G349" s="457"/>
      <c r="H349" s="364"/>
      <c r="I349" s="364"/>
    </row>
    <row r="350" spans="4:9" x14ac:dyDescent="0.2">
      <c r="D350" s="86"/>
      <c r="E350" s="457"/>
      <c r="F350" s="457"/>
      <c r="G350" s="457"/>
      <c r="H350" s="364"/>
      <c r="I350" s="364"/>
    </row>
    <row r="351" spans="4:9" x14ac:dyDescent="0.2">
      <c r="D351" s="86"/>
      <c r="E351" s="457"/>
      <c r="F351" s="457"/>
      <c r="G351" s="457"/>
      <c r="H351" s="364"/>
      <c r="I351" s="364"/>
    </row>
    <row r="352" spans="4:9" x14ac:dyDescent="0.2">
      <c r="D352" s="86"/>
      <c r="E352" s="457"/>
      <c r="F352" s="457"/>
      <c r="G352" s="457"/>
      <c r="H352" s="364"/>
      <c r="I352" s="364"/>
    </row>
    <row r="353" spans="4:9" x14ac:dyDescent="0.2">
      <c r="D353" s="86"/>
      <c r="E353" s="457"/>
      <c r="F353" s="457"/>
      <c r="G353" s="457"/>
      <c r="H353" s="364"/>
      <c r="I353" s="364"/>
    </row>
    <row r="354" spans="4:9" x14ac:dyDescent="0.2">
      <c r="D354" s="86"/>
      <c r="E354" s="457"/>
      <c r="F354" s="457"/>
      <c r="G354" s="457"/>
      <c r="H354" s="364"/>
      <c r="I354" s="364"/>
    </row>
    <row r="355" spans="4:9" x14ac:dyDescent="0.2">
      <c r="D355" s="86"/>
      <c r="E355" s="457"/>
      <c r="F355" s="457"/>
      <c r="G355" s="457"/>
      <c r="H355" s="364"/>
      <c r="I355" s="364"/>
    </row>
    <row r="356" spans="4:9" x14ac:dyDescent="0.2">
      <c r="D356" s="86"/>
      <c r="E356" s="457"/>
      <c r="F356" s="457"/>
      <c r="G356" s="457"/>
      <c r="H356" s="364"/>
      <c r="I356" s="364"/>
    </row>
    <row r="357" spans="4:9" x14ac:dyDescent="0.2">
      <c r="D357" s="86"/>
      <c r="E357" s="457"/>
      <c r="F357" s="457"/>
      <c r="G357" s="457"/>
      <c r="H357" s="364"/>
      <c r="I357" s="364"/>
    </row>
    <row r="358" spans="4:9" x14ac:dyDescent="0.2">
      <c r="D358" s="86"/>
      <c r="E358" s="457"/>
      <c r="F358" s="457"/>
      <c r="G358" s="457"/>
      <c r="H358" s="364"/>
      <c r="I358" s="364"/>
    </row>
    <row r="359" spans="4:9" x14ac:dyDescent="0.2">
      <c r="D359" s="86"/>
      <c r="E359" s="457"/>
      <c r="F359" s="457"/>
      <c r="G359" s="457"/>
      <c r="H359" s="364"/>
      <c r="I359" s="364"/>
    </row>
    <row r="360" spans="4:9" x14ac:dyDescent="0.2">
      <c r="D360" s="86"/>
      <c r="E360" s="457"/>
      <c r="F360" s="457"/>
      <c r="G360" s="457"/>
      <c r="H360" s="364"/>
      <c r="I360" s="364"/>
    </row>
    <row r="361" spans="4:9" x14ac:dyDescent="0.2">
      <c r="D361" s="86"/>
      <c r="E361" s="457"/>
      <c r="F361" s="457"/>
      <c r="G361" s="457"/>
      <c r="H361" s="364"/>
      <c r="I361" s="364"/>
    </row>
    <row r="362" spans="4:9" x14ac:dyDescent="0.2">
      <c r="D362" s="86"/>
      <c r="E362" s="457"/>
      <c r="F362" s="457"/>
      <c r="G362" s="457"/>
      <c r="H362" s="364"/>
      <c r="I362" s="364"/>
    </row>
    <row r="363" spans="4:9" x14ac:dyDescent="0.2">
      <c r="D363" s="86"/>
      <c r="E363" s="457"/>
      <c r="F363" s="457"/>
      <c r="G363" s="457"/>
      <c r="H363" s="364"/>
      <c r="I363" s="364"/>
    </row>
    <row r="364" spans="4:9" x14ac:dyDescent="0.2">
      <c r="D364" s="86"/>
      <c r="E364" s="457"/>
      <c r="F364" s="457"/>
      <c r="G364" s="457"/>
      <c r="H364" s="364"/>
      <c r="I364" s="364"/>
    </row>
    <row r="365" spans="4:9" x14ac:dyDescent="0.2">
      <c r="D365" s="86"/>
      <c r="E365" s="457"/>
      <c r="F365" s="457"/>
      <c r="G365" s="457"/>
      <c r="H365" s="364"/>
      <c r="I365" s="364"/>
    </row>
    <row r="366" spans="4:9" x14ac:dyDescent="0.2">
      <c r="D366" s="86"/>
      <c r="E366" s="457"/>
      <c r="F366" s="457"/>
      <c r="G366" s="457"/>
      <c r="H366" s="364"/>
      <c r="I366" s="364"/>
    </row>
    <row r="367" spans="4:9" x14ac:dyDescent="0.2">
      <c r="D367" s="86"/>
      <c r="E367" s="457"/>
      <c r="F367" s="457"/>
      <c r="G367" s="457"/>
      <c r="H367" s="364"/>
      <c r="I367" s="364"/>
    </row>
    <row r="368" spans="4:9" x14ac:dyDescent="0.2">
      <c r="D368" s="86"/>
      <c r="E368" s="457"/>
      <c r="F368" s="457"/>
      <c r="G368" s="457"/>
      <c r="H368" s="364"/>
      <c r="I368" s="364"/>
    </row>
    <row r="369" spans="4:9" x14ac:dyDescent="0.2">
      <c r="D369" s="86"/>
      <c r="E369" s="457"/>
      <c r="F369" s="457"/>
      <c r="G369" s="457"/>
      <c r="H369" s="364"/>
      <c r="I369" s="364"/>
    </row>
    <row r="370" spans="4:9" x14ac:dyDescent="0.2">
      <c r="D370" s="86"/>
      <c r="E370" s="457"/>
      <c r="F370" s="457"/>
      <c r="G370" s="457"/>
      <c r="H370" s="364"/>
      <c r="I370" s="364"/>
    </row>
    <row r="371" spans="4:9" x14ac:dyDescent="0.2">
      <c r="D371" s="86"/>
      <c r="E371" s="457"/>
      <c r="F371" s="457"/>
      <c r="G371" s="457"/>
      <c r="H371" s="364"/>
      <c r="I371" s="364"/>
    </row>
    <row r="372" spans="4:9" x14ac:dyDescent="0.2">
      <c r="D372" s="86"/>
      <c r="E372" s="457"/>
      <c r="F372" s="457"/>
      <c r="G372" s="457"/>
      <c r="H372" s="364"/>
      <c r="I372" s="364"/>
    </row>
    <row r="373" spans="4:9" x14ac:dyDescent="0.2">
      <c r="D373" s="86"/>
      <c r="E373" s="457"/>
      <c r="F373" s="457"/>
      <c r="G373" s="457"/>
      <c r="H373" s="364"/>
      <c r="I373" s="364"/>
    </row>
    <row r="374" spans="4:9" x14ac:dyDescent="0.2">
      <c r="D374" s="86"/>
      <c r="E374" s="457"/>
      <c r="F374" s="457"/>
      <c r="G374" s="457"/>
      <c r="H374" s="364"/>
      <c r="I374" s="364"/>
    </row>
    <row r="375" spans="4:9" x14ac:dyDescent="0.2">
      <c r="D375" s="86"/>
      <c r="E375" s="457"/>
      <c r="F375" s="457"/>
      <c r="G375" s="457"/>
      <c r="H375" s="364"/>
      <c r="I375" s="364"/>
    </row>
    <row r="376" spans="4:9" x14ac:dyDescent="0.2">
      <c r="D376" s="86"/>
      <c r="E376" s="457"/>
      <c r="F376" s="457"/>
      <c r="G376" s="457"/>
      <c r="H376" s="364"/>
      <c r="I376" s="364"/>
    </row>
    <row r="377" spans="4:9" x14ac:dyDescent="0.2">
      <c r="D377" s="86"/>
      <c r="E377" s="457"/>
      <c r="F377" s="457"/>
      <c r="G377" s="457"/>
      <c r="H377" s="364"/>
      <c r="I377" s="364"/>
    </row>
    <row r="378" spans="4:9" x14ac:dyDescent="0.2">
      <c r="D378" s="86"/>
      <c r="E378" s="457"/>
      <c r="F378" s="457"/>
      <c r="G378" s="457"/>
      <c r="H378" s="364"/>
      <c r="I378" s="364"/>
    </row>
    <row r="379" spans="4:9" x14ac:dyDescent="0.2">
      <c r="D379" s="86"/>
      <c r="E379" s="457"/>
      <c r="F379" s="457"/>
      <c r="G379" s="457"/>
      <c r="H379" s="364"/>
      <c r="I379" s="364"/>
    </row>
    <row r="380" spans="4:9" x14ac:dyDescent="0.2">
      <c r="D380" s="86"/>
      <c r="E380" s="457"/>
      <c r="F380" s="457"/>
      <c r="G380" s="457"/>
      <c r="H380" s="364"/>
      <c r="I380" s="364"/>
    </row>
    <row r="381" spans="4:9" x14ac:dyDescent="0.2">
      <c r="D381" s="86"/>
      <c r="E381" s="457"/>
      <c r="F381" s="457"/>
      <c r="G381" s="457"/>
      <c r="H381" s="364"/>
      <c r="I381" s="364"/>
    </row>
    <row r="382" spans="4:9" x14ac:dyDescent="0.2">
      <c r="D382" s="86"/>
      <c r="E382" s="457"/>
      <c r="F382" s="457"/>
      <c r="G382" s="457"/>
      <c r="H382" s="364"/>
      <c r="I382" s="364"/>
    </row>
    <row r="383" spans="4:9" x14ac:dyDescent="0.2">
      <c r="D383" s="86"/>
      <c r="E383" s="457"/>
      <c r="F383" s="457"/>
      <c r="G383" s="457"/>
      <c r="H383" s="364"/>
      <c r="I383" s="364"/>
    </row>
    <row r="384" spans="4:9" x14ac:dyDescent="0.2">
      <c r="D384" s="86"/>
      <c r="E384" s="457"/>
      <c r="F384" s="457"/>
      <c r="G384" s="457"/>
      <c r="H384" s="364"/>
      <c r="I384" s="364"/>
    </row>
    <row r="385" spans="4:9" x14ac:dyDescent="0.2">
      <c r="D385" s="86"/>
      <c r="E385" s="457"/>
      <c r="F385" s="457"/>
      <c r="G385" s="457"/>
      <c r="H385" s="364"/>
      <c r="I385" s="364"/>
    </row>
    <row r="386" spans="4:9" x14ac:dyDescent="0.2">
      <c r="D386" s="86"/>
      <c r="E386" s="457"/>
      <c r="F386" s="457"/>
      <c r="G386" s="457"/>
      <c r="H386" s="364"/>
      <c r="I386" s="364"/>
    </row>
    <row r="387" spans="4:9" x14ac:dyDescent="0.2">
      <c r="D387" s="86"/>
      <c r="E387" s="457"/>
      <c r="F387" s="457"/>
      <c r="G387" s="457"/>
      <c r="H387" s="364"/>
      <c r="I387" s="364"/>
    </row>
    <row r="388" spans="4:9" x14ac:dyDescent="0.2">
      <c r="D388" s="86"/>
      <c r="E388" s="457"/>
      <c r="F388" s="457"/>
      <c r="G388" s="457"/>
      <c r="H388" s="364"/>
      <c r="I388" s="364"/>
    </row>
    <row r="389" spans="4:9" x14ac:dyDescent="0.2">
      <c r="D389" s="86"/>
      <c r="E389" s="457"/>
      <c r="F389" s="457"/>
      <c r="G389" s="457"/>
      <c r="H389" s="364"/>
      <c r="I389" s="364"/>
    </row>
    <row r="390" spans="4:9" x14ac:dyDescent="0.2">
      <c r="D390" s="86"/>
      <c r="E390" s="457"/>
      <c r="F390" s="457"/>
      <c r="G390" s="457"/>
      <c r="H390" s="364"/>
      <c r="I390" s="364"/>
    </row>
    <row r="391" spans="4:9" x14ac:dyDescent="0.2">
      <c r="D391" s="86"/>
      <c r="E391" s="457"/>
      <c r="F391" s="457"/>
      <c r="G391" s="457"/>
      <c r="H391" s="364"/>
      <c r="I391" s="364"/>
    </row>
    <row r="392" spans="4:9" x14ac:dyDescent="0.2">
      <c r="D392" s="86"/>
      <c r="E392" s="457"/>
      <c r="F392" s="457"/>
      <c r="G392" s="457"/>
      <c r="H392" s="364"/>
      <c r="I392" s="364"/>
    </row>
    <row r="393" spans="4:9" x14ac:dyDescent="0.2">
      <c r="D393" s="86"/>
      <c r="E393" s="457"/>
      <c r="F393" s="457"/>
      <c r="G393" s="457"/>
      <c r="H393" s="364"/>
      <c r="I393" s="364"/>
    </row>
    <row r="394" spans="4:9" x14ac:dyDescent="0.2">
      <c r="D394" s="86"/>
      <c r="E394" s="457"/>
      <c r="F394" s="457"/>
      <c r="G394" s="457"/>
      <c r="H394" s="364"/>
      <c r="I394" s="364"/>
    </row>
    <row r="395" spans="4:9" x14ac:dyDescent="0.2">
      <c r="D395" s="86"/>
      <c r="E395" s="457"/>
      <c r="F395" s="457"/>
      <c r="G395" s="457"/>
      <c r="H395" s="364"/>
      <c r="I395" s="364"/>
    </row>
    <row r="396" spans="4:9" x14ac:dyDescent="0.2">
      <c r="D396" s="86"/>
      <c r="E396" s="457"/>
      <c r="F396" s="457"/>
      <c r="G396" s="457"/>
      <c r="H396" s="364"/>
      <c r="I396" s="364"/>
    </row>
    <row r="397" spans="4:9" x14ac:dyDescent="0.2">
      <c r="D397" s="86"/>
      <c r="E397" s="457"/>
      <c r="F397" s="457"/>
      <c r="G397" s="457"/>
      <c r="H397" s="364"/>
      <c r="I397" s="364"/>
    </row>
    <row r="398" spans="4:9" x14ac:dyDescent="0.2">
      <c r="D398" s="86"/>
      <c r="E398" s="457"/>
      <c r="F398" s="457"/>
      <c r="G398" s="457"/>
      <c r="H398" s="364"/>
      <c r="I398" s="364"/>
    </row>
    <row r="399" spans="4:9" x14ac:dyDescent="0.2">
      <c r="D399" s="86"/>
      <c r="E399" s="457"/>
      <c r="F399" s="457"/>
      <c r="G399" s="457"/>
      <c r="H399" s="364"/>
      <c r="I399" s="364"/>
    </row>
    <row r="400" spans="4:9" x14ac:dyDescent="0.2">
      <c r="D400" s="86"/>
      <c r="E400" s="457"/>
      <c r="F400" s="457"/>
      <c r="G400" s="457"/>
      <c r="H400" s="364"/>
      <c r="I400" s="364"/>
    </row>
    <row r="401" spans="4:9" x14ac:dyDescent="0.2">
      <c r="D401" s="86"/>
      <c r="E401" s="457"/>
      <c r="F401" s="457"/>
      <c r="G401" s="457"/>
      <c r="H401" s="364"/>
      <c r="I401" s="364"/>
    </row>
    <row r="402" spans="4:9" x14ac:dyDescent="0.2">
      <c r="D402" s="86"/>
      <c r="E402" s="457"/>
      <c r="F402" s="457"/>
      <c r="G402" s="457"/>
      <c r="H402" s="364"/>
      <c r="I402" s="364"/>
    </row>
    <row r="403" spans="4:9" x14ac:dyDescent="0.2">
      <c r="D403" s="86"/>
      <c r="E403" s="457"/>
      <c r="F403" s="457"/>
      <c r="G403" s="457"/>
      <c r="H403" s="364"/>
      <c r="I403" s="364"/>
    </row>
    <row r="404" spans="4:9" x14ac:dyDescent="0.2">
      <c r="D404" s="86"/>
      <c r="E404" s="457"/>
      <c r="F404" s="457"/>
      <c r="G404" s="457"/>
      <c r="H404" s="364"/>
      <c r="I404" s="364"/>
    </row>
    <row r="405" spans="4:9" x14ac:dyDescent="0.2">
      <c r="D405" s="86"/>
      <c r="E405" s="457"/>
      <c r="F405" s="457"/>
      <c r="G405" s="457"/>
      <c r="H405" s="364"/>
      <c r="I405" s="364"/>
    </row>
    <row r="406" spans="4:9" x14ac:dyDescent="0.2">
      <c r="D406" s="86"/>
      <c r="E406" s="457"/>
      <c r="F406" s="457"/>
      <c r="G406" s="457"/>
      <c r="H406" s="364"/>
      <c r="I406" s="364"/>
    </row>
    <row r="407" spans="4:9" x14ac:dyDescent="0.2">
      <c r="D407" s="86"/>
      <c r="E407" s="457"/>
      <c r="F407" s="457"/>
      <c r="G407" s="457"/>
      <c r="H407" s="364"/>
      <c r="I407" s="364"/>
    </row>
    <row r="408" spans="4:9" x14ac:dyDescent="0.2">
      <c r="D408" s="86"/>
      <c r="E408" s="457"/>
      <c r="F408" s="457"/>
      <c r="G408" s="457"/>
      <c r="H408" s="364"/>
      <c r="I408" s="364"/>
    </row>
    <row r="409" spans="4:9" x14ac:dyDescent="0.2">
      <c r="D409" s="86"/>
      <c r="E409" s="457"/>
      <c r="F409" s="457"/>
      <c r="G409" s="457"/>
      <c r="H409" s="364"/>
      <c r="I409" s="364"/>
    </row>
    <row r="410" spans="4:9" x14ac:dyDescent="0.2">
      <c r="D410" s="86"/>
      <c r="E410" s="457"/>
      <c r="F410" s="457"/>
      <c r="G410" s="457"/>
      <c r="H410" s="364"/>
      <c r="I410" s="364"/>
    </row>
    <row r="411" spans="4:9" x14ac:dyDescent="0.2">
      <c r="D411" s="86"/>
      <c r="E411" s="457"/>
      <c r="F411" s="457"/>
      <c r="G411" s="457"/>
      <c r="H411" s="364"/>
      <c r="I411" s="364"/>
    </row>
    <row r="412" spans="4:9" x14ac:dyDescent="0.2">
      <c r="D412" s="86"/>
      <c r="E412" s="457"/>
      <c r="F412" s="457"/>
      <c r="G412" s="457"/>
      <c r="H412" s="364"/>
      <c r="I412" s="364"/>
    </row>
    <row r="413" spans="4:9" x14ac:dyDescent="0.2">
      <c r="D413" s="86"/>
      <c r="E413" s="457"/>
      <c r="F413" s="457"/>
      <c r="G413" s="457"/>
      <c r="H413" s="364"/>
      <c r="I413" s="364"/>
    </row>
    <row r="414" spans="4:9" x14ac:dyDescent="0.2">
      <c r="D414" s="86"/>
      <c r="E414" s="457"/>
      <c r="F414" s="457"/>
      <c r="G414" s="457"/>
      <c r="H414" s="364"/>
      <c r="I414" s="364"/>
    </row>
    <row r="415" spans="4:9" x14ac:dyDescent="0.2">
      <c r="D415" s="86"/>
      <c r="E415" s="457"/>
      <c r="F415" s="457"/>
      <c r="G415" s="457"/>
      <c r="H415" s="364"/>
      <c r="I415" s="364"/>
    </row>
    <row r="416" spans="4:9" x14ac:dyDescent="0.2">
      <c r="D416" s="86"/>
      <c r="E416" s="457"/>
      <c r="F416" s="457"/>
      <c r="G416" s="457"/>
      <c r="H416" s="364"/>
      <c r="I416" s="364"/>
    </row>
    <row r="417" spans="4:9" x14ac:dyDescent="0.2">
      <c r="D417" s="86"/>
      <c r="E417" s="457"/>
      <c r="F417" s="457"/>
      <c r="G417" s="457"/>
      <c r="H417" s="364"/>
      <c r="I417" s="364"/>
    </row>
    <row r="418" spans="4:9" x14ac:dyDescent="0.2">
      <c r="D418" s="86"/>
      <c r="E418" s="457"/>
      <c r="F418" s="457"/>
      <c r="G418" s="457"/>
      <c r="H418" s="364"/>
      <c r="I418" s="364"/>
    </row>
    <row r="419" spans="4:9" x14ac:dyDescent="0.2">
      <c r="D419" s="86"/>
      <c r="E419" s="457"/>
      <c r="F419" s="457"/>
      <c r="G419" s="457"/>
      <c r="H419" s="364"/>
      <c r="I419" s="364"/>
    </row>
    <row r="420" spans="4:9" x14ac:dyDescent="0.2">
      <c r="D420" s="86"/>
      <c r="E420" s="457"/>
      <c r="F420" s="457"/>
      <c r="G420" s="457"/>
      <c r="H420" s="364"/>
      <c r="I420" s="364"/>
    </row>
    <row r="421" spans="4:9" x14ac:dyDescent="0.2">
      <c r="D421" s="86"/>
      <c r="E421" s="457"/>
      <c r="F421" s="457"/>
      <c r="G421" s="457"/>
      <c r="H421" s="364"/>
      <c r="I421" s="364"/>
    </row>
    <row r="422" spans="4:9" x14ac:dyDescent="0.2">
      <c r="D422" s="86"/>
      <c r="E422" s="457"/>
      <c r="F422" s="457"/>
      <c r="G422" s="457"/>
      <c r="H422" s="364"/>
      <c r="I422" s="364"/>
    </row>
    <row r="423" spans="4:9" x14ac:dyDescent="0.2">
      <c r="D423" s="86"/>
      <c r="E423" s="457"/>
      <c r="F423" s="457"/>
      <c r="G423" s="457"/>
      <c r="H423" s="364"/>
      <c r="I423" s="364"/>
    </row>
    <row r="424" spans="4:9" x14ac:dyDescent="0.2">
      <c r="D424" s="86"/>
      <c r="E424" s="457"/>
      <c r="F424" s="457"/>
      <c r="G424" s="457"/>
      <c r="H424" s="364"/>
      <c r="I424" s="364"/>
    </row>
    <row r="425" spans="4:9" x14ac:dyDescent="0.2">
      <c r="D425" s="86"/>
      <c r="E425" s="457"/>
      <c r="F425" s="457"/>
      <c r="G425" s="457"/>
      <c r="H425" s="364"/>
      <c r="I425" s="364"/>
    </row>
    <row r="426" spans="4:9" x14ac:dyDescent="0.2">
      <c r="D426" s="86"/>
      <c r="E426" s="457"/>
      <c r="F426" s="457"/>
      <c r="G426" s="457"/>
      <c r="H426" s="364"/>
      <c r="I426" s="364"/>
    </row>
    <row r="427" spans="4:9" x14ac:dyDescent="0.2">
      <c r="D427" s="86"/>
      <c r="E427" s="457"/>
      <c r="F427" s="457"/>
      <c r="G427" s="457"/>
      <c r="H427" s="364"/>
      <c r="I427" s="364"/>
    </row>
    <row r="428" spans="4:9" x14ac:dyDescent="0.2">
      <c r="D428" s="86"/>
      <c r="E428" s="457"/>
      <c r="F428" s="457"/>
      <c r="G428" s="457"/>
      <c r="H428" s="364"/>
      <c r="I428" s="364"/>
    </row>
    <row r="429" spans="4:9" x14ac:dyDescent="0.2">
      <c r="D429" s="86"/>
      <c r="E429" s="457"/>
      <c r="F429" s="457"/>
      <c r="G429" s="457"/>
      <c r="H429" s="364"/>
      <c r="I429" s="364"/>
    </row>
    <row r="430" spans="4:9" x14ac:dyDescent="0.2">
      <c r="D430" s="86"/>
      <c r="E430" s="457"/>
      <c r="F430" s="457"/>
      <c r="G430" s="457"/>
      <c r="H430" s="364"/>
      <c r="I430" s="364"/>
    </row>
    <row r="431" spans="4:9" x14ac:dyDescent="0.2">
      <c r="D431" s="86"/>
      <c r="E431" s="457"/>
      <c r="F431" s="457"/>
      <c r="G431" s="457"/>
      <c r="H431" s="364"/>
      <c r="I431" s="364"/>
    </row>
    <row r="432" spans="4:9" x14ac:dyDescent="0.2">
      <c r="D432" s="86"/>
      <c r="E432" s="457"/>
      <c r="F432" s="457"/>
      <c r="G432" s="457"/>
      <c r="H432" s="364"/>
      <c r="I432" s="364"/>
    </row>
    <row r="433" spans="4:9" x14ac:dyDescent="0.2">
      <c r="D433" s="86"/>
      <c r="E433" s="457"/>
      <c r="F433" s="457"/>
      <c r="G433" s="457"/>
      <c r="H433" s="364"/>
      <c r="I433" s="364"/>
    </row>
    <row r="434" spans="4:9" x14ac:dyDescent="0.2">
      <c r="D434" s="86"/>
      <c r="E434" s="457"/>
      <c r="F434" s="457"/>
      <c r="G434" s="457"/>
      <c r="H434" s="364"/>
      <c r="I434" s="364"/>
    </row>
    <row r="435" spans="4:9" x14ac:dyDescent="0.2">
      <c r="D435" s="86"/>
      <c r="E435" s="457"/>
      <c r="F435" s="457"/>
      <c r="G435" s="457"/>
      <c r="H435" s="364"/>
      <c r="I435" s="364"/>
    </row>
    <row r="436" spans="4:9" x14ac:dyDescent="0.2">
      <c r="D436" s="86"/>
      <c r="E436" s="457"/>
      <c r="F436" s="457"/>
      <c r="G436" s="457"/>
      <c r="H436" s="364"/>
      <c r="I436" s="364"/>
    </row>
    <row r="437" spans="4:9" x14ac:dyDescent="0.2">
      <c r="D437" s="86"/>
      <c r="E437" s="457"/>
      <c r="F437" s="457"/>
      <c r="G437" s="457"/>
      <c r="H437" s="364"/>
      <c r="I437" s="364"/>
    </row>
    <row r="438" spans="4:9" x14ac:dyDescent="0.2">
      <c r="D438" s="86"/>
      <c r="E438" s="457"/>
      <c r="F438" s="457"/>
      <c r="G438" s="457"/>
      <c r="H438" s="364"/>
      <c r="I438" s="364"/>
    </row>
    <row r="439" spans="4:9" x14ac:dyDescent="0.2">
      <c r="D439" s="86"/>
      <c r="E439" s="457"/>
      <c r="F439" s="457"/>
      <c r="G439" s="457"/>
      <c r="H439" s="364"/>
      <c r="I439" s="364"/>
    </row>
    <row r="440" spans="4:9" x14ac:dyDescent="0.2">
      <c r="D440" s="86"/>
      <c r="E440" s="457"/>
      <c r="F440" s="457"/>
      <c r="G440" s="457"/>
      <c r="H440" s="364"/>
      <c r="I440" s="364"/>
    </row>
    <row r="441" spans="4:9" x14ac:dyDescent="0.2">
      <c r="D441" s="86"/>
      <c r="E441" s="457"/>
      <c r="F441" s="457"/>
      <c r="G441" s="457"/>
      <c r="H441" s="364"/>
      <c r="I441" s="364"/>
    </row>
    <row r="442" spans="4:9" x14ac:dyDescent="0.2">
      <c r="D442" s="86"/>
      <c r="E442" s="457"/>
      <c r="F442" s="457"/>
      <c r="G442" s="457"/>
      <c r="H442" s="364"/>
      <c r="I442" s="364"/>
    </row>
    <row r="443" spans="4:9" x14ac:dyDescent="0.2">
      <c r="D443" s="86"/>
      <c r="E443" s="457"/>
      <c r="F443" s="457"/>
      <c r="G443" s="457"/>
      <c r="H443" s="364"/>
      <c r="I443" s="364"/>
    </row>
    <row r="444" spans="4:9" x14ac:dyDescent="0.2">
      <c r="D444" s="86"/>
      <c r="E444" s="457"/>
      <c r="F444" s="457"/>
      <c r="G444" s="457"/>
      <c r="H444" s="364"/>
      <c r="I444" s="364"/>
    </row>
    <row r="445" spans="4:9" x14ac:dyDescent="0.2">
      <c r="D445" s="86"/>
      <c r="E445" s="457"/>
      <c r="F445" s="457"/>
      <c r="G445" s="457"/>
      <c r="H445" s="364"/>
      <c r="I445" s="364"/>
    </row>
    <row r="446" spans="4:9" x14ac:dyDescent="0.2">
      <c r="D446" s="86"/>
      <c r="E446" s="457"/>
      <c r="F446" s="457"/>
      <c r="G446" s="457"/>
      <c r="H446" s="364"/>
      <c r="I446" s="364"/>
    </row>
    <row r="447" spans="4:9" x14ac:dyDescent="0.2">
      <c r="D447" s="86"/>
      <c r="E447" s="457"/>
      <c r="F447" s="457"/>
      <c r="G447" s="457"/>
      <c r="H447" s="364"/>
      <c r="I447" s="364"/>
    </row>
    <row r="448" spans="4:9" x14ac:dyDescent="0.2">
      <c r="D448" s="86"/>
      <c r="E448" s="457"/>
      <c r="F448" s="457"/>
      <c r="G448" s="457"/>
      <c r="H448" s="364"/>
      <c r="I448" s="364"/>
    </row>
    <row r="449" spans="4:9" x14ac:dyDescent="0.2">
      <c r="D449" s="86"/>
      <c r="E449" s="457"/>
      <c r="F449" s="457"/>
      <c r="G449" s="457"/>
      <c r="H449" s="364"/>
      <c r="I449" s="364"/>
    </row>
    <row r="450" spans="4:9" x14ac:dyDescent="0.2">
      <c r="D450" s="86"/>
      <c r="E450" s="457"/>
      <c r="F450" s="457"/>
      <c r="G450" s="457"/>
      <c r="H450" s="364"/>
      <c r="I450" s="364"/>
    </row>
    <row r="451" spans="4:9" x14ac:dyDescent="0.2">
      <c r="D451" s="86"/>
      <c r="E451" s="457"/>
      <c r="F451" s="457"/>
      <c r="G451" s="457"/>
      <c r="H451" s="364"/>
      <c r="I451" s="364"/>
    </row>
    <row r="452" spans="4:9" x14ac:dyDescent="0.2">
      <c r="D452" s="86"/>
      <c r="E452" s="457"/>
      <c r="F452" s="457"/>
      <c r="G452" s="457"/>
      <c r="H452" s="364"/>
      <c r="I452" s="364"/>
    </row>
    <row r="453" spans="4:9" x14ac:dyDescent="0.2">
      <c r="D453" s="86"/>
      <c r="E453" s="457"/>
      <c r="F453" s="457"/>
      <c r="G453" s="457"/>
      <c r="H453" s="364"/>
      <c r="I453" s="364"/>
    </row>
    <row r="454" spans="4:9" x14ac:dyDescent="0.2">
      <c r="D454" s="86"/>
      <c r="E454" s="457"/>
      <c r="F454" s="457"/>
      <c r="G454" s="457"/>
      <c r="H454" s="364"/>
      <c r="I454" s="364"/>
    </row>
    <row r="455" spans="4:9" x14ac:dyDescent="0.2">
      <c r="D455" s="86"/>
      <c r="E455" s="457"/>
      <c r="F455" s="457"/>
      <c r="G455" s="457"/>
      <c r="H455" s="364"/>
      <c r="I455" s="364"/>
    </row>
    <row r="456" spans="4:9" x14ac:dyDescent="0.2">
      <c r="D456" s="86"/>
      <c r="E456" s="457"/>
      <c r="F456" s="457"/>
      <c r="G456" s="457"/>
      <c r="H456" s="364"/>
      <c r="I456" s="364"/>
    </row>
    <row r="457" spans="4:9" x14ac:dyDescent="0.2">
      <c r="D457" s="86"/>
      <c r="E457" s="457"/>
      <c r="F457" s="457"/>
      <c r="G457" s="457"/>
      <c r="H457" s="364"/>
      <c r="I457" s="364"/>
    </row>
    <row r="458" spans="4:9" x14ac:dyDescent="0.2">
      <c r="D458" s="86"/>
      <c r="E458" s="457"/>
      <c r="F458" s="457"/>
      <c r="G458" s="457"/>
      <c r="H458" s="364"/>
      <c r="I458" s="364"/>
    </row>
    <row r="459" spans="4:9" x14ac:dyDescent="0.2">
      <c r="D459" s="86"/>
      <c r="E459" s="457"/>
      <c r="F459" s="457"/>
      <c r="G459" s="457"/>
      <c r="H459" s="364"/>
      <c r="I459" s="364"/>
    </row>
    <row r="460" spans="4:9" x14ac:dyDescent="0.2">
      <c r="D460" s="86"/>
      <c r="E460" s="457"/>
      <c r="F460" s="457"/>
      <c r="G460" s="457"/>
      <c r="H460" s="364"/>
      <c r="I460" s="364"/>
    </row>
    <row r="461" spans="4:9" x14ac:dyDescent="0.2">
      <c r="D461" s="86"/>
      <c r="E461" s="457"/>
      <c r="F461" s="457"/>
      <c r="G461" s="457"/>
      <c r="H461" s="364"/>
      <c r="I461" s="364"/>
    </row>
    <row r="462" spans="4:9" x14ac:dyDescent="0.2">
      <c r="D462" s="86"/>
      <c r="E462" s="457"/>
      <c r="F462" s="457"/>
      <c r="G462" s="457"/>
      <c r="H462" s="364"/>
      <c r="I462" s="364"/>
    </row>
    <row r="463" spans="4:9" x14ac:dyDescent="0.2">
      <c r="D463" s="86"/>
      <c r="E463" s="457"/>
      <c r="F463" s="457"/>
      <c r="G463" s="457"/>
      <c r="H463" s="364"/>
      <c r="I463" s="364"/>
    </row>
    <row r="464" spans="4:9" x14ac:dyDescent="0.2">
      <c r="D464" s="86"/>
      <c r="E464" s="457"/>
      <c r="F464" s="457"/>
      <c r="G464" s="457"/>
      <c r="H464" s="364"/>
      <c r="I464" s="364"/>
    </row>
    <row r="465" spans="4:9" x14ac:dyDescent="0.2">
      <c r="D465" s="86"/>
      <c r="E465" s="457"/>
      <c r="F465" s="457"/>
      <c r="G465" s="457"/>
      <c r="H465" s="364"/>
      <c r="I465" s="364"/>
    </row>
    <row r="466" spans="4:9" x14ac:dyDescent="0.2">
      <c r="D466" s="86"/>
      <c r="E466" s="457"/>
      <c r="F466" s="457"/>
      <c r="G466" s="457"/>
      <c r="H466" s="364"/>
      <c r="I466" s="364"/>
    </row>
    <row r="467" spans="4:9" x14ac:dyDescent="0.2">
      <c r="D467" s="86"/>
      <c r="E467" s="457"/>
      <c r="F467" s="457"/>
      <c r="G467" s="457"/>
      <c r="H467" s="364"/>
      <c r="I467" s="364"/>
    </row>
    <row r="468" spans="4:9" x14ac:dyDescent="0.2">
      <c r="D468" s="86"/>
      <c r="E468" s="457"/>
      <c r="F468" s="457"/>
      <c r="G468" s="457"/>
      <c r="H468" s="364"/>
      <c r="I468" s="364"/>
    </row>
    <row r="469" spans="4:9" x14ac:dyDescent="0.2">
      <c r="D469" s="86"/>
      <c r="E469" s="457"/>
      <c r="F469" s="457"/>
      <c r="G469" s="457"/>
      <c r="H469" s="364"/>
      <c r="I469" s="364"/>
    </row>
    <row r="470" spans="4:9" x14ac:dyDescent="0.2">
      <c r="D470" s="86"/>
      <c r="E470" s="457"/>
      <c r="F470" s="457"/>
      <c r="G470" s="457"/>
      <c r="H470" s="364"/>
      <c r="I470" s="364"/>
    </row>
    <row r="471" spans="4:9" x14ac:dyDescent="0.2">
      <c r="D471" s="86"/>
      <c r="E471" s="457"/>
      <c r="F471" s="457"/>
      <c r="G471" s="457"/>
      <c r="H471" s="364"/>
      <c r="I471" s="364"/>
    </row>
    <row r="472" spans="4:9" x14ac:dyDescent="0.2">
      <c r="D472" s="86"/>
      <c r="E472" s="457"/>
      <c r="F472" s="457"/>
      <c r="G472" s="457"/>
      <c r="H472" s="364"/>
      <c r="I472" s="364"/>
    </row>
    <row r="473" spans="4:9" x14ac:dyDescent="0.2">
      <c r="D473" s="86"/>
      <c r="E473" s="457"/>
      <c r="F473" s="457"/>
      <c r="G473" s="457"/>
      <c r="H473" s="364"/>
      <c r="I473" s="364"/>
    </row>
    <row r="474" spans="4:9" x14ac:dyDescent="0.2">
      <c r="D474" s="86"/>
      <c r="E474" s="457"/>
      <c r="F474" s="457"/>
      <c r="G474" s="457"/>
      <c r="H474" s="364"/>
      <c r="I474" s="364"/>
    </row>
    <row r="475" spans="4:9" x14ac:dyDescent="0.2">
      <c r="D475" s="86"/>
      <c r="E475" s="457"/>
      <c r="F475" s="457"/>
      <c r="G475" s="457"/>
      <c r="H475" s="364"/>
      <c r="I475" s="364"/>
    </row>
    <row r="476" spans="4:9" x14ac:dyDescent="0.2">
      <c r="D476" s="86"/>
      <c r="E476" s="457"/>
      <c r="F476" s="457"/>
      <c r="G476" s="457"/>
      <c r="H476" s="364"/>
      <c r="I476" s="364"/>
    </row>
    <row r="477" spans="4:9" x14ac:dyDescent="0.2">
      <c r="D477" s="86"/>
      <c r="E477" s="457"/>
      <c r="F477" s="457"/>
      <c r="G477" s="457"/>
      <c r="H477" s="364"/>
      <c r="I477" s="364"/>
    </row>
    <row r="478" spans="4:9" x14ac:dyDescent="0.2">
      <c r="D478" s="86"/>
      <c r="E478" s="457"/>
      <c r="F478" s="457"/>
      <c r="G478" s="457"/>
      <c r="H478" s="364"/>
      <c r="I478" s="364"/>
    </row>
    <row r="479" spans="4:9" x14ac:dyDescent="0.2">
      <c r="D479" s="86"/>
      <c r="E479" s="457"/>
      <c r="F479" s="457"/>
      <c r="G479" s="457"/>
      <c r="H479" s="364"/>
      <c r="I479" s="364"/>
    </row>
    <row r="480" spans="4:9" x14ac:dyDescent="0.2">
      <c r="D480" s="86"/>
      <c r="E480" s="457"/>
      <c r="F480" s="457"/>
      <c r="G480" s="457"/>
      <c r="H480" s="364"/>
      <c r="I480" s="364"/>
    </row>
    <row r="481" spans="4:9" x14ac:dyDescent="0.2">
      <c r="D481" s="86"/>
      <c r="E481" s="457"/>
      <c r="F481" s="457"/>
      <c r="G481" s="457"/>
      <c r="H481" s="364"/>
      <c r="I481" s="364"/>
    </row>
    <row r="482" spans="4:9" x14ac:dyDescent="0.2">
      <c r="D482" s="86"/>
      <c r="E482" s="457"/>
      <c r="F482" s="457"/>
      <c r="G482" s="457"/>
      <c r="H482" s="364"/>
      <c r="I482" s="364"/>
    </row>
    <row r="483" spans="4:9" x14ac:dyDescent="0.2">
      <c r="D483" s="86"/>
      <c r="E483" s="457"/>
      <c r="F483" s="457"/>
      <c r="G483" s="457"/>
      <c r="H483" s="364"/>
      <c r="I483" s="364"/>
    </row>
    <row r="484" spans="4:9" x14ac:dyDescent="0.2">
      <c r="D484" s="86"/>
      <c r="E484" s="457"/>
      <c r="F484" s="457"/>
      <c r="G484" s="457"/>
      <c r="H484" s="364"/>
      <c r="I484" s="364"/>
    </row>
    <row r="485" spans="4:9" x14ac:dyDescent="0.2">
      <c r="D485" s="86"/>
      <c r="E485" s="457"/>
      <c r="F485" s="457"/>
      <c r="G485" s="457"/>
      <c r="H485" s="364"/>
      <c r="I485" s="364"/>
    </row>
    <row r="486" spans="4:9" x14ac:dyDescent="0.2">
      <c r="D486" s="86"/>
      <c r="E486" s="457"/>
      <c r="F486" s="457"/>
      <c r="G486" s="457"/>
      <c r="H486" s="364"/>
      <c r="I486" s="364"/>
    </row>
    <row r="487" spans="4:9" x14ac:dyDescent="0.2">
      <c r="D487" s="86"/>
      <c r="E487" s="457"/>
      <c r="F487" s="457"/>
      <c r="G487" s="457"/>
      <c r="H487" s="364"/>
      <c r="I487" s="364"/>
    </row>
    <row r="488" spans="4:9" x14ac:dyDescent="0.2">
      <c r="D488" s="86"/>
      <c r="E488" s="457"/>
      <c r="F488" s="457"/>
      <c r="G488" s="457"/>
      <c r="H488" s="364"/>
      <c r="I488" s="364"/>
    </row>
    <row r="489" spans="4:9" x14ac:dyDescent="0.2">
      <c r="D489" s="86"/>
      <c r="E489" s="457"/>
      <c r="F489" s="457"/>
      <c r="G489" s="457"/>
      <c r="H489" s="364"/>
      <c r="I489" s="364"/>
    </row>
    <row r="490" spans="4:9" x14ac:dyDescent="0.2">
      <c r="D490" s="86"/>
      <c r="E490" s="457"/>
      <c r="F490" s="457"/>
      <c r="G490" s="457"/>
      <c r="H490" s="364"/>
      <c r="I490" s="364"/>
    </row>
    <row r="491" spans="4:9" x14ac:dyDescent="0.2">
      <c r="D491" s="86"/>
      <c r="E491" s="457"/>
      <c r="F491" s="457"/>
      <c r="G491" s="457"/>
      <c r="H491" s="364"/>
      <c r="I491" s="364"/>
    </row>
    <row r="492" spans="4:9" x14ac:dyDescent="0.2">
      <c r="D492" s="86"/>
      <c r="E492" s="457"/>
      <c r="F492" s="457"/>
      <c r="G492" s="457"/>
      <c r="H492" s="364"/>
      <c r="I492" s="364"/>
    </row>
    <row r="493" spans="4:9" x14ac:dyDescent="0.2">
      <c r="D493" s="86"/>
      <c r="E493" s="457"/>
      <c r="F493" s="457"/>
      <c r="G493" s="457"/>
      <c r="H493" s="364"/>
      <c r="I493" s="364"/>
    </row>
    <row r="494" spans="4:9" x14ac:dyDescent="0.2">
      <c r="D494" s="86"/>
      <c r="E494" s="457"/>
      <c r="F494" s="457"/>
      <c r="G494" s="457"/>
      <c r="H494" s="364"/>
      <c r="I494" s="364"/>
    </row>
    <row r="495" spans="4:9" x14ac:dyDescent="0.2">
      <c r="D495" s="86"/>
      <c r="E495" s="457"/>
      <c r="F495" s="457"/>
      <c r="G495" s="457"/>
      <c r="H495" s="364"/>
      <c r="I495" s="364"/>
    </row>
    <row r="496" spans="4:9" x14ac:dyDescent="0.2">
      <c r="D496" s="86"/>
      <c r="E496" s="457"/>
      <c r="F496" s="457"/>
      <c r="G496" s="457"/>
      <c r="H496" s="364"/>
      <c r="I496" s="364"/>
    </row>
    <row r="497" spans="4:9" x14ac:dyDescent="0.2">
      <c r="D497" s="86"/>
      <c r="E497" s="457"/>
      <c r="F497" s="457"/>
      <c r="G497" s="457"/>
      <c r="H497" s="364"/>
      <c r="I497" s="364"/>
    </row>
    <row r="498" spans="4:9" x14ac:dyDescent="0.2">
      <c r="D498" s="86"/>
      <c r="E498" s="457"/>
      <c r="F498" s="457"/>
      <c r="G498" s="457"/>
      <c r="H498" s="364"/>
      <c r="I498" s="364"/>
    </row>
    <row r="499" spans="4:9" x14ac:dyDescent="0.2">
      <c r="D499" s="86"/>
      <c r="E499" s="457"/>
      <c r="F499" s="457"/>
      <c r="G499" s="457"/>
      <c r="H499" s="364"/>
      <c r="I499" s="364"/>
    </row>
    <row r="500" spans="4:9" x14ac:dyDescent="0.2">
      <c r="D500" s="86"/>
      <c r="E500" s="457"/>
      <c r="F500" s="457"/>
      <c r="G500" s="457"/>
      <c r="H500" s="364"/>
      <c r="I500" s="364"/>
    </row>
    <row r="501" spans="4:9" x14ac:dyDescent="0.2">
      <c r="D501" s="86"/>
      <c r="E501" s="457"/>
      <c r="F501" s="457"/>
      <c r="G501" s="457"/>
      <c r="H501" s="364"/>
      <c r="I501" s="364"/>
    </row>
    <row r="502" spans="4:9" x14ac:dyDescent="0.2">
      <c r="D502" s="86"/>
      <c r="E502" s="457"/>
      <c r="F502" s="457"/>
      <c r="G502" s="457"/>
      <c r="H502" s="364"/>
      <c r="I502" s="364"/>
    </row>
    <row r="503" spans="4:9" x14ac:dyDescent="0.2">
      <c r="D503" s="86"/>
      <c r="E503" s="457"/>
      <c r="F503" s="457"/>
      <c r="G503" s="457"/>
      <c r="H503" s="364"/>
      <c r="I503" s="364"/>
    </row>
    <row r="504" spans="4:9" x14ac:dyDescent="0.2">
      <c r="D504" s="86"/>
      <c r="E504" s="457"/>
      <c r="F504" s="457"/>
      <c r="G504" s="457"/>
      <c r="H504" s="364"/>
      <c r="I504" s="364"/>
    </row>
    <row r="505" spans="4:9" x14ac:dyDescent="0.2">
      <c r="D505" s="86"/>
      <c r="E505" s="457"/>
      <c r="F505" s="457"/>
      <c r="G505" s="457"/>
      <c r="H505" s="364"/>
      <c r="I505" s="364"/>
    </row>
    <row r="506" spans="4:9" x14ac:dyDescent="0.2">
      <c r="D506" s="86"/>
      <c r="E506" s="457"/>
      <c r="F506" s="457"/>
      <c r="G506" s="457"/>
      <c r="H506" s="364"/>
      <c r="I506" s="364"/>
    </row>
    <row r="507" spans="4:9" x14ac:dyDescent="0.2">
      <c r="D507" s="86"/>
      <c r="E507" s="457"/>
      <c r="F507" s="457"/>
      <c r="G507" s="457"/>
      <c r="H507" s="364"/>
      <c r="I507" s="364"/>
    </row>
    <row r="508" spans="4:9" x14ac:dyDescent="0.2">
      <c r="D508" s="86"/>
      <c r="E508" s="457"/>
      <c r="F508" s="457"/>
      <c r="G508" s="457"/>
      <c r="H508" s="364"/>
      <c r="I508" s="364"/>
    </row>
    <row r="509" spans="4:9" x14ac:dyDescent="0.2">
      <c r="D509" s="86"/>
      <c r="E509" s="457"/>
      <c r="F509" s="457"/>
      <c r="G509" s="457"/>
      <c r="H509" s="364"/>
      <c r="I509" s="364"/>
    </row>
    <row r="510" spans="4:9" x14ac:dyDescent="0.2">
      <c r="D510" s="86"/>
      <c r="E510" s="457"/>
      <c r="F510" s="457"/>
      <c r="G510" s="457"/>
      <c r="H510" s="364"/>
      <c r="I510" s="364"/>
    </row>
    <row r="511" spans="4:9" x14ac:dyDescent="0.2">
      <c r="D511" s="86"/>
      <c r="E511" s="457"/>
      <c r="F511" s="457"/>
      <c r="G511" s="457"/>
      <c r="H511" s="364"/>
      <c r="I511" s="364"/>
    </row>
    <row r="512" spans="4:9" x14ac:dyDescent="0.2">
      <c r="D512" s="86"/>
      <c r="E512" s="457"/>
      <c r="F512" s="457"/>
      <c r="G512" s="457"/>
      <c r="H512" s="364"/>
      <c r="I512" s="364"/>
    </row>
    <row r="513" spans="4:9" x14ac:dyDescent="0.2">
      <c r="D513" s="86"/>
      <c r="E513" s="457"/>
      <c r="F513" s="457"/>
      <c r="G513" s="457"/>
      <c r="H513" s="364"/>
      <c r="I513" s="364"/>
    </row>
    <row r="514" spans="4:9" x14ac:dyDescent="0.2">
      <c r="D514" s="86"/>
      <c r="E514" s="457"/>
      <c r="F514" s="457"/>
      <c r="G514" s="457"/>
      <c r="H514" s="364"/>
      <c r="I514" s="364"/>
    </row>
    <row r="515" spans="4:9" x14ac:dyDescent="0.2">
      <c r="D515" s="86"/>
      <c r="E515" s="457"/>
      <c r="F515" s="457"/>
      <c r="G515" s="457"/>
      <c r="H515" s="364"/>
      <c r="I515" s="364"/>
    </row>
    <row r="516" spans="4:9" x14ac:dyDescent="0.2">
      <c r="D516" s="86"/>
      <c r="E516" s="457"/>
      <c r="F516" s="457"/>
      <c r="G516" s="457"/>
      <c r="H516" s="364"/>
      <c r="I516" s="364"/>
    </row>
    <row r="517" spans="4:9" x14ac:dyDescent="0.2">
      <c r="D517" s="86"/>
      <c r="E517" s="457"/>
      <c r="F517" s="457"/>
      <c r="G517" s="457"/>
      <c r="H517" s="364"/>
      <c r="I517" s="364"/>
    </row>
    <row r="518" spans="4:9" x14ac:dyDescent="0.2">
      <c r="D518" s="86"/>
      <c r="E518" s="457"/>
      <c r="F518" s="457"/>
      <c r="G518" s="457"/>
      <c r="H518" s="364"/>
      <c r="I518" s="364"/>
    </row>
    <row r="519" spans="4:9" x14ac:dyDescent="0.2">
      <c r="D519" s="86"/>
      <c r="E519" s="457"/>
      <c r="F519" s="457"/>
      <c r="G519" s="457"/>
      <c r="H519" s="364"/>
      <c r="I519" s="364"/>
    </row>
    <row r="520" spans="4:9" x14ac:dyDescent="0.2">
      <c r="D520" s="86"/>
      <c r="E520" s="457"/>
      <c r="F520" s="457"/>
      <c r="G520" s="457"/>
      <c r="H520" s="364"/>
      <c r="I520" s="364"/>
    </row>
    <row r="521" spans="4:9" x14ac:dyDescent="0.2">
      <c r="D521" s="86"/>
      <c r="E521" s="457"/>
      <c r="F521" s="457"/>
      <c r="G521" s="457"/>
      <c r="H521" s="364"/>
      <c r="I521" s="364"/>
    </row>
    <row r="522" spans="4:9" x14ac:dyDescent="0.2">
      <c r="D522" s="86"/>
      <c r="E522" s="457"/>
      <c r="F522" s="457"/>
      <c r="G522" s="457"/>
      <c r="H522" s="364"/>
      <c r="I522" s="364"/>
    </row>
    <row r="523" spans="4:9" x14ac:dyDescent="0.2">
      <c r="D523" s="86"/>
      <c r="E523" s="457"/>
      <c r="F523" s="457"/>
      <c r="G523" s="457"/>
      <c r="H523" s="364"/>
      <c r="I523" s="364"/>
    </row>
    <row r="524" spans="4:9" x14ac:dyDescent="0.2">
      <c r="D524" s="86"/>
      <c r="E524" s="457"/>
      <c r="F524" s="457"/>
      <c r="G524" s="457"/>
      <c r="H524" s="364"/>
      <c r="I524" s="364"/>
    </row>
    <row r="525" spans="4:9" x14ac:dyDescent="0.2">
      <c r="D525" s="86"/>
      <c r="E525" s="457"/>
      <c r="F525" s="457"/>
      <c r="G525" s="457"/>
      <c r="H525" s="364"/>
      <c r="I525" s="364"/>
    </row>
    <row r="526" spans="4:9" x14ac:dyDescent="0.2">
      <c r="D526" s="86"/>
      <c r="E526" s="457"/>
      <c r="F526" s="457"/>
      <c r="G526" s="457"/>
      <c r="H526" s="364"/>
      <c r="I526" s="364"/>
    </row>
    <row r="527" spans="4:9" x14ac:dyDescent="0.2">
      <c r="D527" s="86"/>
      <c r="E527" s="457"/>
      <c r="F527" s="457"/>
      <c r="G527" s="457"/>
      <c r="H527" s="364"/>
      <c r="I527" s="364"/>
    </row>
    <row r="528" spans="4:9" x14ac:dyDescent="0.2">
      <c r="D528" s="86"/>
      <c r="E528" s="457"/>
      <c r="F528" s="457"/>
      <c r="G528" s="457"/>
      <c r="H528" s="364"/>
      <c r="I528" s="364"/>
    </row>
    <row r="529" spans="4:9" x14ac:dyDescent="0.2">
      <c r="D529" s="86"/>
      <c r="E529" s="457"/>
      <c r="F529" s="457"/>
      <c r="G529" s="457"/>
      <c r="H529" s="364"/>
      <c r="I529" s="364"/>
    </row>
    <row r="530" spans="4:9" x14ac:dyDescent="0.2">
      <c r="D530" s="86"/>
      <c r="E530" s="457"/>
      <c r="F530" s="457"/>
      <c r="G530" s="457"/>
      <c r="H530" s="364"/>
      <c r="I530" s="364"/>
    </row>
    <row r="531" spans="4:9" x14ac:dyDescent="0.2">
      <c r="D531" s="86"/>
      <c r="E531" s="457"/>
      <c r="F531" s="457"/>
      <c r="G531" s="457"/>
      <c r="H531" s="364"/>
      <c r="I531" s="364"/>
    </row>
    <row r="532" spans="4:9" x14ac:dyDescent="0.2">
      <c r="D532" s="86"/>
      <c r="E532" s="457"/>
      <c r="F532" s="457"/>
      <c r="G532" s="457"/>
      <c r="H532" s="364"/>
      <c r="I532" s="364"/>
    </row>
    <row r="533" spans="4:9" x14ac:dyDescent="0.2">
      <c r="D533" s="86"/>
      <c r="E533" s="457"/>
      <c r="F533" s="457"/>
      <c r="G533" s="457"/>
      <c r="H533" s="364"/>
      <c r="I533" s="364"/>
    </row>
    <row r="534" spans="4:9" x14ac:dyDescent="0.2">
      <c r="D534" s="86"/>
      <c r="E534" s="457"/>
      <c r="F534" s="457"/>
      <c r="G534" s="457"/>
      <c r="H534" s="364"/>
      <c r="I534" s="364"/>
    </row>
    <row r="535" spans="4:9" x14ac:dyDescent="0.2">
      <c r="D535" s="86"/>
      <c r="E535" s="457"/>
      <c r="F535" s="457"/>
      <c r="G535" s="457"/>
      <c r="H535" s="364"/>
      <c r="I535" s="364"/>
    </row>
    <row r="536" spans="4:9" x14ac:dyDescent="0.2">
      <c r="D536" s="86"/>
      <c r="E536" s="457"/>
      <c r="F536" s="457"/>
      <c r="G536" s="457"/>
      <c r="H536" s="364"/>
      <c r="I536" s="364"/>
    </row>
    <row r="537" spans="4:9" x14ac:dyDescent="0.2">
      <c r="D537" s="86"/>
      <c r="E537" s="457"/>
      <c r="F537" s="457"/>
      <c r="G537" s="457"/>
      <c r="H537" s="364"/>
      <c r="I537" s="364"/>
    </row>
    <row r="538" spans="4:9" x14ac:dyDescent="0.2">
      <c r="D538" s="86"/>
      <c r="E538" s="457"/>
      <c r="F538" s="457"/>
      <c r="G538" s="457"/>
      <c r="H538" s="364"/>
      <c r="I538" s="364"/>
    </row>
    <row r="539" spans="4:9" x14ac:dyDescent="0.2">
      <c r="D539" s="86"/>
      <c r="E539" s="457"/>
      <c r="F539" s="457"/>
      <c r="G539" s="457"/>
      <c r="H539" s="364"/>
      <c r="I539" s="364"/>
    </row>
    <row r="540" spans="4:9" x14ac:dyDescent="0.2">
      <c r="D540" s="86"/>
      <c r="E540" s="457"/>
      <c r="F540" s="457"/>
      <c r="G540" s="457"/>
      <c r="H540" s="364"/>
      <c r="I540" s="364"/>
    </row>
    <row r="541" spans="4:9" x14ac:dyDescent="0.2">
      <c r="D541" s="86"/>
      <c r="E541" s="457"/>
      <c r="F541" s="457"/>
      <c r="G541" s="457"/>
      <c r="H541" s="364"/>
      <c r="I541" s="364"/>
    </row>
    <row r="542" spans="4:9" x14ac:dyDescent="0.2">
      <c r="D542" s="86"/>
      <c r="E542" s="457"/>
      <c r="F542" s="457"/>
      <c r="G542" s="457"/>
      <c r="H542" s="364"/>
      <c r="I542" s="364"/>
    </row>
    <row r="543" spans="4:9" x14ac:dyDescent="0.2">
      <c r="D543" s="86"/>
      <c r="E543" s="457"/>
      <c r="F543" s="457"/>
      <c r="G543" s="457"/>
      <c r="H543" s="364"/>
      <c r="I543" s="364"/>
    </row>
    <row r="544" spans="4:9" x14ac:dyDescent="0.2">
      <c r="D544" s="86"/>
      <c r="E544" s="457"/>
      <c r="F544" s="457"/>
      <c r="G544" s="457"/>
      <c r="H544" s="364"/>
      <c r="I544" s="364"/>
    </row>
    <row r="545" spans="4:9" x14ac:dyDescent="0.2">
      <c r="D545" s="86"/>
      <c r="E545" s="457"/>
      <c r="F545" s="457"/>
      <c r="G545" s="457"/>
      <c r="H545" s="364"/>
      <c r="I545" s="364"/>
    </row>
    <row r="546" spans="4:9" x14ac:dyDescent="0.2">
      <c r="D546" s="86"/>
      <c r="E546" s="457"/>
      <c r="F546" s="457"/>
      <c r="G546" s="457"/>
      <c r="H546" s="364"/>
      <c r="I546" s="364"/>
    </row>
    <row r="547" spans="4:9" x14ac:dyDescent="0.2">
      <c r="D547" s="86"/>
      <c r="E547" s="457"/>
      <c r="F547" s="457"/>
      <c r="G547" s="457"/>
      <c r="H547" s="364"/>
      <c r="I547" s="364"/>
    </row>
    <row r="548" spans="4:9" x14ac:dyDescent="0.2">
      <c r="D548" s="86"/>
      <c r="E548" s="457"/>
      <c r="F548" s="457"/>
      <c r="G548" s="457"/>
      <c r="H548" s="364"/>
      <c r="I548" s="364"/>
    </row>
    <row r="549" spans="4:9" x14ac:dyDescent="0.2">
      <c r="D549" s="86"/>
      <c r="E549" s="457"/>
      <c r="F549" s="457"/>
      <c r="G549" s="457"/>
      <c r="H549" s="364"/>
      <c r="I549" s="364"/>
    </row>
    <row r="550" spans="4:9" x14ac:dyDescent="0.2">
      <c r="D550" s="86"/>
      <c r="E550" s="457"/>
      <c r="F550" s="457"/>
      <c r="G550" s="457"/>
      <c r="H550" s="364"/>
      <c r="I550" s="364"/>
    </row>
    <row r="551" spans="4:9" x14ac:dyDescent="0.2">
      <c r="D551" s="86"/>
      <c r="E551" s="457"/>
      <c r="F551" s="457"/>
      <c r="G551" s="457"/>
      <c r="H551" s="364"/>
      <c r="I551" s="364"/>
    </row>
    <row r="552" spans="4:9" x14ac:dyDescent="0.2">
      <c r="D552" s="86"/>
      <c r="E552" s="457"/>
      <c r="F552" s="457"/>
      <c r="G552" s="457"/>
      <c r="H552" s="364"/>
      <c r="I552" s="364"/>
    </row>
    <row r="553" spans="4:9" x14ac:dyDescent="0.2">
      <c r="D553" s="86"/>
      <c r="E553" s="457"/>
      <c r="F553" s="457"/>
      <c r="G553" s="457"/>
      <c r="H553" s="364"/>
      <c r="I553" s="364"/>
    </row>
    <row r="554" spans="4:9" x14ac:dyDescent="0.2">
      <c r="D554" s="86"/>
      <c r="E554" s="457"/>
      <c r="F554" s="457"/>
      <c r="G554" s="457"/>
      <c r="H554" s="364"/>
      <c r="I554" s="364"/>
    </row>
    <row r="555" spans="4:9" x14ac:dyDescent="0.2">
      <c r="D555" s="86"/>
      <c r="E555" s="457"/>
      <c r="F555" s="457"/>
      <c r="G555" s="457"/>
      <c r="H555" s="364"/>
      <c r="I555" s="364"/>
    </row>
    <row r="556" spans="4:9" x14ac:dyDescent="0.2">
      <c r="D556" s="86"/>
      <c r="E556" s="457"/>
      <c r="F556" s="457"/>
      <c r="G556" s="457"/>
      <c r="H556" s="364"/>
      <c r="I556" s="364"/>
    </row>
    <row r="557" spans="4:9" x14ac:dyDescent="0.2">
      <c r="D557" s="86"/>
      <c r="E557" s="457"/>
      <c r="F557" s="457"/>
      <c r="G557" s="457"/>
      <c r="H557" s="364"/>
      <c r="I557" s="364"/>
    </row>
    <row r="558" spans="4:9" x14ac:dyDescent="0.2">
      <c r="D558" s="86"/>
      <c r="E558" s="457"/>
      <c r="F558" s="457"/>
      <c r="G558" s="457"/>
      <c r="H558" s="364"/>
      <c r="I558" s="364"/>
    </row>
    <row r="559" spans="4:9" x14ac:dyDescent="0.2">
      <c r="D559" s="86"/>
      <c r="E559" s="457"/>
      <c r="F559" s="457"/>
      <c r="G559" s="457"/>
      <c r="H559" s="364"/>
      <c r="I559" s="364"/>
    </row>
    <row r="560" spans="4:9" x14ac:dyDescent="0.2">
      <c r="D560" s="86"/>
      <c r="E560" s="457"/>
      <c r="F560" s="457"/>
      <c r="G560" s="457"/>
      <c r="H560" s="364"/>
      <c r="I560" s="364"/>
    </row>
    <row r="561" spans="4:9" x14ac:dyDescent="0.2">
      <c r="D561" s="86"/>
      <c r="E561" s="457"/>
      <c r="F561" s="457"/>
      <c r="G561" s="457"/>
      <c r="H561" s="364"/>
      <c r="I561" s="364"/>
    </row>
    <row r="562" spans="4:9" x14ac:dyDescent="0.2">
      <c r="D562" s="86"/>
      <c r="E562" s="457"/>
      <c r="F562" s="457"/>
      <c r="G562" s="457"/>
      <c r="H562" s="364"/>
      <c r="I562" s="364"/>
    </row>
    <row r="563" spans="4:9" x14ac:dyDescent="0.2">
      <c r="D563" s="86"/>
      <c r="E563" s="457"/>
      <c r="F563" s="457"/>
      <c r="G563" s="457"/>
      <c r="H563" s="364"/>
      <c r="I563" s="364"/>
    </row>
    <row r="564" spans="4:9" x14ac:dyDescent="0.2">
      <c r="D564" s="86"/>
      <c r="E564" s="457"/>
      <c r="F564" s="457"/>
      <c r="G564" s="457"/>
      <c r="H564" s="364"/>
      <c r="I564" s="364"/>
    </row>
    <row r="565" spans="4:9" x14ac:dyDescent="0.2">
      <c r="D565" s="86"/>
      <c r="E565" s="457"/>
      <c r="F565" s="457"/>
      <c r="G565" s="457"/>
      <c r="H565" s="364"/>
      <c r="I565" s="364"/>
    </row>
    <row r="566" spans="4:9" x14ac:dyDescent="0.2">
      <c r="D566" s="86"/>
      <c r="E566" s="457"/>
      <c r="F566" s="457"/>
      <c r="G566" s="457"/>
      <c r="H566" s="364"/>
      <c r="I566" s="364"/>
    </row>
    <row r="567" spans="4:9" x14ac:dyDescent="0.2">
      <c r="D567" s="86"/>
      <c r="E567" s="457"/>
      <c r="F567" s="457"/>
      <c r="G567" s="457"/>
      <c r="H567" s="364"/>
      <c r="I567" s="364"/>
    </row>
    <row r="568" spans="4:9" x14ac:dyDescent="0.2">
      <c r="D568" s="86"/>
      <c r="E568" s="457"/>
      <c r="F568" s="457"/>
      <c r="G568" s="457"/>
      <c r="H568" s="364"/>
      <c r="I568" s="364"/>
    </row>
    <row r="569" spans="4:9" x14ac:dyDescent="0.2">
      <c r="D569" s="86"/>
      <c r="E569" s="457"/>
      <c r="F569" s="457"/>
      <c r="G569" s="457"/>
      <c r="H569" s="364"/>
      <c r="I569" s="364"/>
    </row>
    <row r="570" spans="4:9" x14ac:dyDescent="0.2">
      <c r="D570" s="86"/>
      <c r="E570" s="457"/>
      <c r="F570" s="457"/>
      <c r="G570" s="457"/>
      <c r="H570" s="364"/>
      <c r="I570" s="364"/>
    </row>
  </sheetData>
  <mergeCells count="9">
    <mergeCell ref="J11:J12"/>
    <mergeCell ref="K13:K70"/>
    <mergeCell ref="A244:C244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rowBreaks count="2" manualBreakCount="2">
    <brk id="94" max="8" man="1"/>
    <brk id="170" max="8" man="1"/>
  </rowBreaks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0"/>
  <sheetViews>
    <sheetView showGridLines="0" view="pageBreakPreview" topLeftCell="A100" zoomScale="70" zoomScaleNormal="90" zoomScaleSheetLayoutView="70" workbookViewId="0">
      <selection activeCell="G172" sqref="G172"/>
    </sheetView>
  </sheetViews>
  <sheetFormatPr baseColWidth="10" defaultRowHeight="12.75" x14ac:dyDescent="0.2"/>
  <cols>
    <col min="1" max="1" width="6.140625" style="337" bestFit="1" customWidth="1"/>
    <col min="2" max="2" width="6.28515625" style="337" bestFit="1" customWidth="1"/>
    <col min="3" max="3" width="37.7109375" style="359" customWidth="1"/>
    <col min="4" max="4" width="21.140625" style="3" bestFit="1" customWidth="1"/>
    <col min="5" max="5" width="13.85546875" style="365" bestFit="1" customWidth="1"/>
    <col min="6" max="6" width="14.28515625" style="367" customWidth="1"/>
    <col min="7" max="7" width="22" style="370" customWidth="1"/>
    <col min="8" max="8" width="14.7109375" style="368" bestFit="1" customWidth="1"/>
    <col min="9" max="9" width="44" style="357" customWidth="1"/>
    <col min="10" max="10" width="27.42578125" style="338" customWidth="1"/>
    <col min="11" max="11" width="11.5703125" style="338"/>
    <col min="12" max="12" width="14.140625" style="338" bestFit="1" customWidth="1"/>
    <col min="13" max="248" width="11.5703125" style="338"/>
    <col min="249" max="249" width="9.7109375" style="338" customWidth="1"/>
    <col min="250" max="250" width="6" style="338" customWidth="1"/>
    <col min="251" max="251" width="60.5703125" style="338" customWidth="1"/>
    <col min="252" max="252" width="15.5703125" style="338" customWidth="1"/>
    <col min="253" max="264" width="13.28515625" style="338" customWidth="1"/>
    <col min="265" max="504" width="11.5703125" style="338"/>
    <col min="505" max="505" width="9.7109375" style="338" customWidth="1"/>
    <col min="506" max="506" width="6" style="338" customWidth="1"/>
    <col min="507" max="507" width="60.5703125" style="338" customWidth="1"/>
    <col min="508" max="508" width="15.5703125" style="338" customWidth="1"/>
    <col min="509" max="520" width="13.28515625" style="338" customWidth="1"/>
    <col min="521" max="760" width="11.5703125" style="338"/>
    <col min="761" max="761" width="9.7109375" style="338" customWidth="1"/>
    <col min="762" max="762" width="6" style="338" customWidth="1"/>
    <col min="763" max="763" width="60.5703125" style="338" customWidth="1"/>
    <col min="764" max="764" width="15.5703125" style="338" customWidth="1"/>
    <col min="765" max="776" width="13.28515625" style="338" customWidth="1"/>
    <col min="777" max="1016" width="11.5703125" style="338"/>
    <col min="1017" max="1017" width="9.7109375" style="338" customWidth="1"/>
    <col min="1018" max="1018" width="6" style="338" customWidth="1"/>
    <col min="1019" max="1019" width="60.5703125" style="338" customWidth="1"/>
    <col min="1020" max="1020" width="15.5703125" style="338" customWidth="1"/>
    <col min="1021" max="1032" width="13.28515625" style="338" customWidth="1"/>
    <col min="1033" max="1272" width="11.5703125" style="338"/>
    <col min="1273" max="1273" width="9.7109375" style="338" customWidth="1"/>
    <col min="1274" max="1274" width="6" style="338" customWidth="1"/>
    <col min="1275" max="1275" width="60.5703125" style="338" customWidth="1"/>
    <col min="1276" max="1276" width="15.5703125" style="338" customWidth="1"/>
    <col min="1277" max="1288" width="13.28515625" style="338" customWidth="1"/>
    <col min="1289" max="1528" width="11.5703125" style="338"/>
    <col min="1529" max="1529" width="9.7109375" style="338" customWidth="1"/>
    <col min="1530" max="1530" width="6" style="338" customWidth="1"/>
    <col min="1531" max="1531" width="60.5703125" style="338" customWidth="1"/>
    <col min="1532" max="1532" width="15.5703125" style="338" customWidth="1"/>
    <col min="1533" max="1544" width="13.28515625" style="338" customWidth="1"/>
    <col min="1545" max="1784" width="11.5703125" style="338"/>
    <col min="1785" max="1785" width="9.7109375" style="338" customWidth="1"/>
    <col min="1786" max="1786" width="6" style="338" customWidth="1"/>
    <col min="1787" max="1787" width="60.5703125" style="338" customWidth="1"/>
    <col min="1788" max="1788" width="15.5703125" style="338" customWidth="1"/>
    <col min="1789" max="1800" width="13.28515625" style="338" customWidth="1"/>
    <col min="1801" max="2040" width="11.5703125" style="338"/>
    <col min="2041" max="2041" width="9.7109375" style="338" customWidth="1"/>
    <col min="2042" max="2042" width="6" style="338" customWidth="1"/>
    <col min="2043" max="2043" width="60.5703125" style="338" customWidth="1"/>
    <col min="2044" max="2044" width="15.5703125" style="338" customWidth="1"/>
    <col min="2045" max="2056" width="13.28515625" style="338" customWidth="1"/>
    <col min="2057" max="2296" width="11.5703125" style="338"/>
    <col min="2297" max="2297" width="9.7109375" style="338" customWidth="1"/>
    <col min="2298" max="2298" width="6" style="338" customWidth="1"/>
    <col min="2299" max="2299" width="60.5703125" style="338" customWidth="1"/>
    <col min="2300" max="2300" width="15.5703125" style="338" customWidth="1"/>
    <col min="2301" max="2312" width="13.28515625" style="338" customWidth="1"/>
    <col min="2313" max="2552" width="11.5703125" style="338"/>
    <col min="2553" max="2553" width="9.7109375" style="338" customWidth="1"/>
    <col min="2554" max="2554" width="6" style="338" customWidth="1"/>
    <col min="2555" max="2555" width="60.5703125" style="338" customWidth="1"/>
    <col min="2556" max="2556" width="15.5703125" style="338" customWidth="1"/>
    <col min="2557" max="2568" width="13.28515625" style="338" customWidth="1"/>
    <col min="2569" max="2808" width="11.5703125" style="338"/>
    <col min="2809" max="2809" width="9.7109375" style="338" customWidth="1"/>
    <col min="2810" max="2810" width="6" style="338" customWidth="1"/>
    <col min="2811" max="2811" width="60.5703125" style="338" customWidth="1"/>
    <col min="2812" max="2812" width="15.5703125" style="338" customWidth="1"/>
    <col min="2813" max="2824" width="13.28515625" style="338" customWidth="1"/>
    <col min="2825" max="3064" width="11.5703125" style="338"/>
    <col min="3065" max="3065" width="9.7109375" style="338" customWidth="1"/>
    <col min="3066" max="3066" width="6" style="338" customWidth="1"/>
    <col min="3067" max="3067" width="60.5703125" style="338" customWidth="1"/>
    <col min="3068" max="3068" width="15.5703125" style="338" customWidth="1"/>
    <col min="3069" max="3080" width="13.28515625" style="338" customWidth="1"/>
    <col min="3081" max="3320" width="11.5703125" style="338"/>
    <col min="3321" max="3321" width="9.7109375" style="338" customWidth="1"/>
    <col min="3322" max="3322" width="6" style="338" customWidth="1"/>
    <col min="3323" max="3323" width="60.5703125" style="338" customWidth="1"/>
    <col min="3324" max="3324" width="15.5703125" style="338" customWidth="1"/>
    <col min="3325" max="3336" width="13.28515625" style="338" customWidth="1"/>
    <col min="3337" max="3576" width="11.5703125" style="338"/>
    <col min="3577" max="3577" width="9.7109375" style="338" customWidth="1"/>
    <col min="3578" max="3578" width="6" style="338" customWidth="1"/>
    <col min="3579" max="3579" width="60.5703125" style="338" customWidth="1"/>
    <col min="3580" max="3580" width="15.5703125" style="338" customWidth="1"/>
    <col min="3581" max="3592" width="13.28515625" style="338" customWidth="1"/>
    <col min="3593" max="3832" width="11.5703125" style="338"/>
    <col min="3833" max="3833" width="9.7109375" style="338" customWidth="1"/>
    <col min="3834" max="3834" width="6" style="338" customWidth="1"/>
    <col min="3835" max="3835" width="60.5703125" style="338" customWidth="1"/>
    <col min="3836" max="3836" width="15.5703125" style="338" customWidth="1"/>
    <col min="3837" max="3848" width="13.28515625" style="338" customWidth="1"/>
    <col min="3849" max="4088" width="11.5703125" style="338"/>
    <col min="4089" max="4089" width="9.7109375" style="338" customWidth="1"/>
    <col min="4090" max="4090" width="6" style="338" customWidth="1"/>
    <col min="4091" max="4091" width="60.5703125" style="338" customWidth="1"/>
    <col min="4092" max="4092" width="15.5703125" style="338" customWidth="1"/>
    <col min="4093" max="4104" width="13.28515625" style="338" customWidth="1"/>
    <col min="4105" max="4344" width="11.5703125" style="338"/>
    <col min="4345" max="4345" width="9.7109375" style="338" customWidth="1"/>
    <col min="4346" max="4346" width="6" style="338" customWidth="1"/>
    <col min="4347" max="4347" width="60.5703125" style="338" customWidth="1"/>
    <col min="4348" max="4348" width="15.5703125" style="338" customWidth="1"/>
    <col min="4349" max="4360" width="13.28515625" style="338" customWidth="1"/>
    <col min="4361" max="4600" width="11.5703125" style="338"/>
    <col min="4601" max="4601" width="9.7109375" style="338" customWidth="1"/>
    <col min="4602" max="4602" width="6" style="338" customWidth="1"/>
    <col min="4603" max="4603" width="60.5703125" style="338" customWidth="1"/>
    <col min="4604" max="4604" width="15.5703125" style="338" customWidth="1"/>
    <col min="4605" max="4616" width="13.28515625" style="338" customWidth="1"/>
    <col min="4617" max="4856" width="11.5703125" style="338"/>
    <col min="4857" max="4857" width="9.7109375" style="338" customWidth="1"/>
    <col min="4858" max="4858" width="6" style="338" customWidth="1"/>
    <col min="4859" max="4859" width="60.5703125" style="338" customWidth="1"/>
    <col min="4860" max="4860" width="15.5703125" style="338" customWidth="1"/>
    <col min="4861" max="4872" width="13.28515625" style="338" customWidth="1"/>
    <col min="4873" max="5112" width="11.5703125" style="338"/>
    <col min="5113" max="5113" width="9.7109375" style="338" customWidth="1"/>
    <col min="5114" max="5114" width="6" style="338" customWidth="1"/>
    <col min="5115" max="5115" width="60.5703125" style="338" customWidth="1"/>
    <col min="5116" max="5116" width="15.5703125" style="338" customWidth="1"/>
    <col min="5117" max="5128" width="13.28515625" style="338" customWidth="1"/>
    <col min="5129" max="5368" width="11.5703125" style="338"/>
    <col min="5369" max="5369" width="9.7109375" style="338" customWidth="1"/>
    <col min="5370" max="5370" width="6" style="338" customWidth="1"/>
    <col min="5371" max="5371" width="60.5703125" style="338" customWidth="1"/>
    <col min="5372" max="5372" width="15.5703125" style="338" customWidth="1"/>
    <col min="5373" max="5384" width="13.28515625" style="338" customWidth="1"/>
    <col min="5385" max="5624" width="11.5703125" style="338"/>
    <col min="5625" max="5625" width="9.7109375" style="338" customWidth="1"/>
    <col min="5626" max="5626" width="6" style="338" customWidth="1"/>
    <col min="5627" max="5627" width="60.5703125" style="338" customWidth="1"/>
    <col min="5628" max="5628" width="15.5703125" style="338" customWidth="1"/>
    <col min="5629" max="5640" width="13.28515625" style="338" customWidth="1"/>
    <col min="5641" max="5880" width="11.5703125" style="338"/>
    <col min="5881" max="5881" width="9.7109375" style="338" customWidth="1"/>
    <col min="5882" max="5882" width="6" style="338" customWidth="1"/>
    <col min="5883" max="5883" width="60.5703125" style="338" customWidth="1"/>
    <col min="5884" max="5884" width="15.5703125" style="338" customWidth="1"/>
    <col min="5885" max="5896" width="13.28515625" style="338" customWidth="1"/>
    <col min="5897" max="6136" width="11.5703125" style="338"/>
    <col min="6137" max="6137" width="9.7109375" style="338" customWidth="1"/>
    <col min="6138" max="6138" width="6" style="338" customWidth="1"/>
    <col min="6139" max="6139" width="60.5703125" style="338" customWidth="1"/>
    <col min="6140" max="6140" width="15.5703125" style="338" customWidth="1"/>
    <col min="6141" max="6152" width="13.28515625" style="338" customWidth="1"/>
    <col min="6153" max="6392" width="11.5703125" style="338"/>
    <col min="6393" max="6393" width="9.7109375" style="338" customWidth="1"/>
    <col min="6394" max="6394" width="6" style="338" customWidth="1"/>
    <col min="6395" max="6395" width="60.5703125" style="338" customWidth="1"/>
    <col min="6396" max="6396" width="15.5703125" style="338" customWidth="1"/>
    <col min="6397" max="6408" width="13.28515625" style="338" customWidth="1"/>
    <col min="6409" max="6648" width="11.5703125" style="338"/>
    <col min="6649" max="6649" width="9.7109375" style="338" customWidth="1"/>
    <col min="6650" max="6650" width="6" style="338" customWidth="1"/>
    <col min="6651" max="6651" width="60.5703125" style="338" customWidth="1"/>
    <col min="6652" max="6652" width="15.5703125" style="338" customWidth="1"/>
    <col min="6653" max="6664" width="13.28515625" style="338" customWidth="1"/>
    <col min="6665" max="6904" width="11.5703125" style="338"/>
    <col min="6905" max="6905" width="9.7109375" style="338" customWidth="1"/>
    <col min="6906" max="6906" width="6" style="338" customWidth="1"/>
    <col min="6907" max="6907" width="60.5703125" style="338" customWidth="1"/>
    <col min="6908" max="6908" width="15.5703125" style="338" customWidth="1"/>
    <col min="6909" max="6920" width="13.28515625" style="338" customWidth="1"/>
    <col min="6921" max="7160" width="11.5703125" style="338"/>
    <col min="7161" max="7161" width="9.7109375" style="338" customWidth="1"/>
    <col min="7162" max="7162" width="6" style="338" customWidth="1"/>
    <col min="7163" max="7163" width="60.5703125" style="338" customWidth="1"/>
    <col min="7164" max="7164" width="15.5703125" style="338" customWidth="1"/>
    <col min="7165" max="7176" width="13.28515625" style="338" customWidth="1"/>
    <col min="7177" max="7416" width="11.5703125" style="338"/>
    <col min="7417" max="7417" width="9.7109375" style="338" customWidth="1"/>
    <col min="7418" max="7418" width="6" style="338" customWidth="1"/>
    <col min="7419" max="7419" width="60.5703125" style="338" customWidth="1"/>
    <col min="7420" max="7420" width="15.5703125" style="338" customWidth="1"/>
    <col min="7421" max="7432" width="13.28515625" style="338" customWidth="1"/>
    <col min="7433" max="7672" width="11.5703125" style="338"/>
    <col min="7673" max="7673" width="9.7109375" style="338" customWidth="1"/>
    <col min="7674" max="7674" width="6" style="338" customWidth="1"/>
    <col min="7675" max="7675" width="60.5703125" style="338" customWidth="1"/>
    <col min="7676" max="7676" width="15.5703125" style="338" customWidth="1"/>
    <col min="7677" max="7688" width="13.28515625" style="338" customWidth="1"/>
    <col min="7689" max="7928" width="11.5703125" style="338"/>
    <col min="7929" max="7929" width="9.7109375" style="338" customWidth="1"/>
    <col min="7930" max="7930" width="6" style="338" customWidth="1"/>
    <col min="7931" max="7931" width="60.5703125" style="338" customWidth="1"/>
    <col min="7932" max="7932" width="15.5703125" style="338" customWidth="1"/>
    <col min="7933" max="7944" width="13.28515625" style="338" customWidth="1"/>
    <col min="7945" max="8184" width="11.5703125" style="338"/>
    <col min="8185" max="8185" width="9.7109375" style="338" customWidth="1"/>
    <col min="8186" max="8186" width="6" style="338" customWidth="1"/>
    <col min="8187" max="8187" width="60.5703125" style="338" customWidth="1"/>
    <col min="8188" max="8188" width="15.5703125" style="338" customWidth="1"/>
    <col min="8189" max="8200" width="13.28515625" style="338" customWidth="1"/>
    <col min="8201" max="8440" width="11.5703125" style="338"/>
    <col min="8441" max="8441" width="9.7109375" style="338" customWidth="1"/>
    <col min="8442" max="8442" width="6" style="338" customWidth="1"/>
    <col min="8443" max="8443" width="60.5703125" style="338" customWidth="1"/>
    <col min="8444" max="8444" width="15.5703125" style="338" customWidth="1"/>
    <col min="8445" max="8456" width="13.28515625" style="338" customWidth="1"/>
    <col min="8457" max="8696" width="11.5703125" style="338"/>
    <col min="8697" max="8697" width="9.7109375" style="338" customWidth="1"/>
    <col min="8698" max="8698" width="6" style="338" customWidth="1"/>
    <col min="8699" max="8699" width="60.5703125" style="338" customWidth="1"/>
    <col min="8700" max="8700" width="15.5703125" style="338" customWidth="1"/>
    <col min="8701" max="8712" width="13.28515625" style="338" customWidth="1"/>
    <col min="8713" max="8952" width="11.5703125" style="338"/>
    <col min="8953" max="8953" width="9.7109375" style="338" customWidth="1"/>
    <col min="8954" max="8954" width="6" style="338" customWidth="1"/>
    <col min="8955" max="8955" width="60.5703125" style="338" customWidth="1"/>
    <col min="8956" max="8956" width="15.5703125" style="338" customWidth="1"/>
    <col min="8957" max="8968" width="13.28515625" style="338" customWidth="1"/>
    <col min="8969" max="9208" width="11.5703125" style="338"/>
    <col min="9209" max="9209" width="9.7109375" style="338" customWidth="1"/>
    <col min="9210" max="9210" width="6" style="338" customWidth="1"/>
    <col min="9211" max="9211" width="60.5703125" style="338" customWidth="1"/>
    <col min="9212" max="9212" width="15.5703125" style="338" customWidth="1"/>
    <col min="9213" max="9224" width="13.28515625" style="338" customWidth="1"/>
    <col min="9225" max="9464" width="11.5703125" style="338"/>
    <col min="9465" max="9465" width="9.7109375" style="338" customWidth="1"/>
    <col min="9466" max="9466" width="6" style="338" customWidth="1"/>
    <col min="9467" max="9467" width="60.5703125" style="338" customWidth="1"/>
    <col min="9468" max="9468" width="15.5703125" style="338" customWidth="1"/>
    <col min="9469" max="9480" width="13.28515625" style="338" customWidth="1"/>
    <col min="9481" max="9720" width="11.5703125" style="338"/>
    <col min="9721" max="9721" width="9.7109375" style="338" customWidth="1"/>
    <col min="9722" max="9722" width="6" style="338" customWidth="1"/>
    <col min="9723" max="9723" width="60.5703125" style="338" customWidth="1"/>
    <col min="9724" max="9724" width="15.5703125" style="338" customWidth="1"/>
    <col min="9725" max="9736" width="13.28515625" style="338" customWidth="1"/>
    <col min="9737" max="9976" width="11.5703125" style="338"/>
    <col min="9977" max="9977" width="9.7109375" style="338" customWidth="1"/>
    <col min="9978" max="9978" width="6" style="338" customWidth="1"/>
    <col min="9979" max="9979" width="60.5703125" style="338" customWidth="1"/>
    <col min="9980" max="9980" width="15.5703125" style="338" customWidth="1"/>
    <col min="9981" max="9992" width="13.28515625" style="338" customWidth="1"/>
    <col min="9993" max="10232" width="11.5703125" style="338"/>
    <col min="10233" max="10233" width="9.7109375" style="338" customWidth="1"/>
    <col min="10234" max="10234" width="6" style="338" customWidth="1"/>
    <col min="10235" max="10235" width="60.5703125" style="338" customWidth="1"/>
    <col min="10236" max="10236" width="15.5703125" style="338" customWidth="1"/>
    <col min="10237" max="10248" width="13.28515625" style="338" customWidth="1"/>
    <col min="10249" max="10488" width="11.5703125" style="338"/>
    <col min="10489" max="10489" width="9.7109375" style="338" customWidth="1"/>
    <col min="10490" max="10490" width="6" style="338" customWidth="1"/>
    <col min="10491" max="10491" width="60.5703125" style="338" customWidth="1"/>
    <col min="10492" max="10492" width="15.5703125" style="338" customWidth="1"/>
    <col min="10493" max="10504" width="13.28515625" style="338" customWidth="1"/>
    <col min="10505" max="10744" width="11.5703125" style="338"/>
    <col min="10745" max="10745" width="9.7109375" style="338" customWidth="1"/>
    <col min="10746" max="10746" width="6" style="338" customWidth="1"/>
    <col min="10747" max="10747" width="60.5703125" style="338" customWidth="1"/>
    <col min="10748" max="10748" width="15.5703125" style="338" customWidth="1"/>
    <col min="10749" max="10760" width="13.28515625" style="338" customWidth="1"/>
    <col min="10761" max="11000" width="11.5703125" style="338"/>
    <col min="11001" max="11001" width="9.7109375" style="338" customWidth="1"/>
    <col min="11002" max="11002" width="6" style="338" customWidth="1"/>
    <col min="11003" max="11003" width="60.5703125" style="338" customWidth="1"/>
    <col min="11004" max="11004" width="15.5703125" style="338" customWidth="1"/>
    <col min="11005" max="11016" width="13.28515625" style="338" customWidth="1"/>
    <col min="11017" max="11256" width="11.5703125" style="338"/>
    <col min="11257" max="11257" width="9.7109375" style="338" customWidth="1"/>
    <col min="11258" max="11258" width="6" style="338" customWidth="1"/>
    <col min="11259" max="11259" width="60.5703125" style="338" customWidth="1"/>
    <col min="11260" max="11260" width="15.5703125" style="338" customWidth="1"/>
    <col min="11261" max="11272" width="13.28515625" style="338" customWidth="1"/>
    <col min="11273" max="11512" width="11.5703125" style="338"/>
    <col min="11513" max="11513" width="9.7109375" style="338" customWidth="1"/>
    <col min="11514" max="11514" width="6" style="338" customWidth="1"/>
    <col min="11515" max="11515" width="60.5703125" style="338" customWidth="1"/>
    <col min="11516" max="11516" width="15.5703125" style="338" customWidth="1"/>
    <col min="11517" max="11528" width="13.28515625" style="338" customWidth="1"/>
    <col min="11529" max="11768" width="11.5703125" style="338"/>
    <col min="11769" max="11769" width="9.7109375" style="338" customWidth="1"/>
    <col min="11770" max="11770" width="6" style="338" customWidth="1"/>
    <col min="11771" max="11771" width="60.5703125" style="338" customWidth="1"/>
    <col min="11772" max="11772" width="15.5703125" style="338" customWidth="1"/>
    <col min="11773" max="11784" width="13.28515625" style="338" customWidth="1"/>
    <col min="11785" max="12024" width="11.5703125" style="338"/>
    <col min="12025" max="12025" width="9.7109375" style="338" customWidth="1"/>
    <col min="12026" max="12026" width="6" style="338" customWidth="1"/>
    <col min="12027" max="12027" width="60.5703125" style="338" customWidth="1"/>
    <col min="12028" max="12028" width="15.5703125" style="338" customWidth="1"/>
    <col min="12029" max="12040" width="13.28515625" style="338" customWidth="1"/>
    <col min="12041" max="12280" width="11.5703125" style="338"/>
    <col min="12281" max="12281" width="9.7109375" style="338" customWidth="1"/>
    <col min="12282" max="12282" width="6" style="338" customWidth="1"/>
    <col min="12283" max="12283" width="60.5703125" style="338" customWidth="1"/>
    <col min="12284" max="12284" width="15.5703125" style="338" customWidth="1"/>
    <col min="12285" max="12296" width="13.28515625" style="338" customWidth="1"/>
    <col min="12297" max="12536" width="11.5703125" style="338"/>
    <col min="12537" max="12537" width="9.7109375" style="338" customWidth="1"/>
    <col min="12538" max="12538" width="6" style="338" customWidth="1"/>
    <col min="12539" max="12539" width="60.5703125" style="338" customWidth="1"/>
    <col min="12540" max="12540" width="15.5703125" style="338" customWidth="1"/>
    <col min="12541" max="12552" width="13.28515625" style="338" customWidth="1"/>
    <col min="12553" max="12792" width="11.5703125" style="338"/>
    <col min="12793" max="12793" width="9.7109375" style="338" customWidth="1"/>
    <col min="12794" max="12794" width="6" style="338" customWidth="1"/>
    <col min="12795" max="12795" width="60.5703125" style="338" customWidth="1"/>
    <col min="12796" max="12796" width="15.5703125" style="338" customWidth="1"/>
    <col min="12797" max="12808" width="13.28515625" style="338" customWidth="1"/>
    <col min="12809" max="13048" width="11.5703125" style="338"/>
    <col min="13049" max="13049" width="9.7109375" style="338" customWidth="1"/>
    <col min="13050" max="13050" width="6" style="338" customWidth="1"/>
    <col min="13051" max="13051" width="60.5703125" style="338" customWidth="1"/>
    <col min="13052" max="13052" width="15.5703125" style="338" customWidth="1"/>
    <col min="13053" max="13064" width="13.28515625" style="338" customWidth="1"/>
    <col min="13065" max="13304" width="11.5703125" style="338"/>
    <col min="13305" max="13305" width="9.7109375" style="338" customWidth="1"/>
    <col min="13306" max="13306" width="6" style="338" customWidth="1"/>
    <col min="13307" max="13307" width="60.5703125" style="338" customWidth="1"/>
    <col min="13308" max="13308" width="15.5703125" style="338" customWidth="1"/>
    <col min="13309" max="13320" width="13.28515625" style="338" customWidth="1"/>
    <col min="13321" max="13560" width="11.5703125" style="338"/>
    <col min="13561" max="13561" width="9.7109375" style="338" customWidth="1"/>
    <col min="13562" max="13562" width="6" style="338" customWidth="1"/>
    <col min="13563" max="13563" width="60.5703125" style="338" customWidth="1"/>
    <col min="13564" max="13564" width="15.5703125" style="338" customWidth="1"/>
    <col min="13565" max="13576" width="13.28515625" style="338" customWidth="1"/>
    <col min="13577" max="13816" width="11.5703125" style="338"/>
    <col min="13817" max="13817" width="9.7109375" style="338" customWidth="1"/>
    <col min="13818" max="13818" width="6" style="338" customWidth="1"/>
    <col min="13819" max="13819" width="60.5703125" style="338" customWidth="1"/>
    <col min="13820" max="13820" width="15.5703125" style="338" customWidth="1"/>
    <col min="13821" max="13832" width="13.28515625" style="338" customWidth="1"/>
    <col min="13833" max="14072" width="11.5703125" style="338"/>
    <col min="14073" max="14073" width="9.7109375" style="338" customWidth="1"/>
    <col min="14074" max="14074" width="6" style="338" customWidth="1"/>
    <col min="14075" max="14075" width="60.5703125" style="338" customWidth="1"/>
    <col min="14076" max="14076" width="15.5703125" style="338" customWidth="1"/>
    <col min="14077" max="14088" width="13.28515625" style="338" customWidth="1"/>
    <col min="14089" max="14328" width="11.5703125" style="338"/>
    <col min="14329" max="14329" width="9.7109375" style="338" customWidth="1"/>
    <col min="14330" max="14330" width="6" style="338" customWidth="1"/>
    <col min="14331" max="14331" width="60.5703125" style="338" customWidth="1"/>
    <col min="14332" max="14332" width="15.5703125" style="338" customWidth="1"/>
    <col min="14333" max="14344" width="13.28515625" style="338" customWidth="1"/>
    <col min="14345" max="14584" width="11.5703125" style="338"/>
    <col min="14585" max="14585" width="9.7109375" style="338" customWidth="1"/>
    <col min="14586" max="14586" width="6" style="338" customWidth="1"/>
    <col min="14587" max="14587" width="60.5703125" style="338" customWidth="1"/>
    <col min="14588" max="14588" width="15.5703125" style="338" customWidth="1"/>
    <col min="14589" max="14600" width="13.28515625" style="338" customWidth="1"/>
    <col min="14601" max="14840" width="11.5703125" style="338"/>
    <col min="14841" max="14841" width="9.7109375" style="338" customWidth="1"/>
    <col min="14842" max="14842" width="6" style="338" customWidth="1"/>
    <col min="14843" max="14843" width="60.5703125" style="338" customWidth="1"/>
    <col min="14844" max="14844" width="15.5703125" style="338" customWidth="1"/>
    <col min="14845" max="14856" width="13.28515625" style="338" customWidth="1"/>
    <col min="14857" max="15096" width="11.5703125" style="338"/>
    <col min="15097" max="15097" width="9.7109375" style="338" customWidth="1"/>
    <col min="15098" max="15098" width="6" style="338" customWidth="1"/>
    <col min="15099" max="15099" width="60.5703125" style="338" customWidth="1"/>
    <col min="15100" max="15100" width="15.5703125" style="338" customWidth="1"/>
    <col min="15101" max="15112" width="13.28515625" style="338" customWidth="1"/>
    <col min="15113" max="15352" width="11.5703125" style="338"/>
    <col min="15353" max="15353" width="9.7109375" style="338" customWidth="1"/>
    <col min="15354" max="15354" width="6" style="338" customWidth="1"/>
    <col min="15355" max="15355" width="60.5703125" style="338" customWidth="1"/>
    <col min="15356" max="15356" width="15.5703125" style="338" customWidth="1"/>
    <col min="15357" max="15368" width="13.28515625" style="338" customWidth="1"/>
    <col min="15369" max="15608" width="11.5703125" style="338"/>
    <col min="15609" max="15609" width="9.7109375" style="338" customWidth="1"/>
    <col min="15610" max="15610" width="6" style="338" customWidth="1"/>
    <col min="15611" max="15611" width="60.5703125" style="338" customWidth="1"/>
    <col min="15612" max="15612" width="15.5703125" style="338" customWidth="1"/>
    <col min="15613" max="15624" width="13.28515625" style="338" customWidth="1"/>
    <col min="15625" max="15864" width="11.5703125" style="338"/>
    <col min="15865" max="15865" width="9.7109375" style="338" customWidth="1"/>
    <col min="15866" max="15866" width="6" style="338" customWidth="1"/>
    <col min="15867" max="15867" width="60.5703125" style="338" customWidth="1"/>
    <col min="15868" max="15868" width="15.5703125" style="338" customWidth="1"/>
    <col min="15869" max="15880" width="13.28515625" style="338" customWidth="1"/>
    <col min="15881" max="16120" width="11.5703125" style="338"/>
    <col min="16121" max="16121" width="9.7109375" style="338" customWidth="1"/>
    <col min="16122" max="16122" width="6" style="338" customWidth="1"/>
    <col min="16123" max="16123" width="60.5703125" style="338" customWidth="1"/>
    <col min="16124" max="16124" width="15.5703125" style="338" customWidth="1"/>
    <col min="16125" max="16136" width="13.28515625" style="338" customWidth="1"/>
    <col min="16137" max="16384" width="11.5703125" style="338"/>
  </cols>
  <sheetData>
    <row r="1" spans="1:15" ht="27" customHeight="1" x14ac:dyDescent="0.2">
      <c r="C1" s="372"/>
      <c r="D1" s="86"/>
      <c r="E1" s="364"/>
      <c r="F1" s="364"/>
      <c r="G1" s="364"/>
      <c r="H1" s="364"/>
      <c r="I1" s="340" t="s">
        <v>206</v>
      </c>
      <c r="N1" s="341"/>
      <c r="O1" s="341"/>
    </row>
    <row r="2" spans="1:15" ht="27" customHeight="1" x14ac:dyDescent="0.2">
      <c r="A2" s="342"/>
      <c r="B2" s="342"/>
      <c r="C2" s="360"/>
      <c r="D2" s="86"/>
      <c r="E2" s="342"/>
      <c r="F2" s="342"/>
      <c r="G2" s="342"/>
      <c r="H2" s="342"/>
      <c r="I2" s="340" t="s">
        <v>20</v>
      </c>
      <c r="N2" s="341"/>
      <c r="O2" s="341"/>
    </row>
    <row r="3" spans="1:15" ht="3" customHeight="1" x14ac:dyDescent="0.2">
      <c r="A3" s="338"/>
      <c r="B3" s="338"/>
      <c r="C3" s="372"/>
      <c r="D3" s="86"/>
      <c r="E3" s="364"/>
      <c r="F3" s="364"/>
      <c r="G3" s="364"/>
      <c r="H3" s="364"/>
      <c r="I3" s="343"/>
      <c r="N3" s="341"/>
      <c r="O3" s="341"/>
    </row>
    <row r="4" spans="1:15" ht="15.75" customHeight="1" x14ac:dyDescent="0.2">
      <c r="A4" s="344"/>
      <c r="B4" s="344"/>
      <c r="C4" s="373"/>
      <c r="D4" s="88"/>
      <c r="E4" s="374"/>
      <c r="F4" s="374"/>
      <c r="G4" s="374"/>
      <c r="H4" s="374"/>
      <c r="I4" s="381" t="s">
        <v>200</v>
      </c>
      <c r="N4" s="341"/>
      <c r="O4" s="341"/>
    </row>
    <row r="5" spans="1:15" ht="12.75" customHeight="1" x14ac:dyDescent="0.2">
      <c r="A5" s="344"/>
      <c r="B5" s="344"/>
      <c r="C5" s="373"/>
      <c r="D5" s="88"/>
      <c r="E5" s="374"/>
      <c r="F5" s="374"/>
      <c r="G5" s="374"/>
      <c r="H5" s="374"/>
      <c r="I5" s="412"/>
      <c r="N5" s="341"/>
      <c r="O5" s="341"/>
    </row>
    <row r="6" spans="1:15" ht="20.25" customHeight="1" x14ac:dyDescent="0.2">
      <c r="A6" s="344"/>
      <c r="B6" s="344"/>
      <c r="C6" s="680"/>
      <c r="D6" s="680"/>
      <c r="E6" s="680"/>
      <c r="F6" s="680"/>
      <c r="G6" s="680"/>
      <c r="H6" s="680"/>
      <c r="I6" s="381"/>
      <c r="N6" s="341"/>
      <c r="O6" s="341"/>
    </row>
    <row r="7" spans="1:15" ht="12.75" customHeight="1" x14ac:dyDescent="0.2">
      <c r="A7" s="344"/>
      <c r="B7" s="344"/>
      <c r="C7" s="680"/>
      <c r="D7" s="680"/>
      <c r="E7" s="680"/>
      <c r="F7" s="680"/>
      <c r="G7" s="680"/>
      <c r="H7" s="680"/>
      <c r="I7" s="412"/>
      <c r="N7" s="341"/>
      <c r="O7" s="341"/>
    </row>
    <row r="8" spans="1:15" ht="17.25" customHeight="1" x14ac:dyDescent="0.2">
      <c r="A8" s="344"/>
      <c r="B8" s="344"/>
      <c r="C8" s="680"/>
      <c r="D8" s="680"/>
      <c r="E8" s="680"/>
      <c r="F8" s="680"/>
      <c r="G8" s="680"/>
      <c r="H8" s="680"/>
      <c r="I8" s="398" t="s">
        <v>433</v>
      </c>
      <c r="N8" s="341"/>
      <c r="O8" s="341"/>
    </row>
    <row r="9" spans="1:15" s="345" customFormat="1" ht="12.75" customHeight="1" x14ac:dyDescent="0.2">
      <c r="A9" s="516" t="s">
        <v>480</v>
      </c>
      <c r="B9" s="344"/>
      <c r="C9" s="373"/>
      <c r="D9" s="516" t="s">
        <v>479</v>
      </c>
      <c r="E9" s="374"/>
      <c r="F9" s="374"/>
      <c r="G9" s="374"/>
      <c r="H9" s="374"/>
      <c r="I9" s="412"/>
      <c r="N9" s="341"/>
      <c r="O9" s="341"/>
    </row>
    <row r="10" spans="1:15" ht="12.75" customHeight="1" x14ac:dyDescent="0.2">
      <c r="A10" s="346"/>
      <c r="B10" s="346"/>
      <c r="C10" s="375"/>
      <c r="D10" s="91"/>
      <c r="E10" s="376"/>
      <c r="F10" s="376"/>
      <c r="G10" s="376"/>
      <c r="H10" s="376"/>
      <c r="I10" s="339"/>
      <c r="J10" s="341"/>
      <c r="K10" s="341"/>
      <c r="L10" s="341"/>
      <c r="M10" s="341"/>
      <c r="N10" s="341"/>
      <c r="O10" s="341"/>
    </row>
    <row r="11" spans="1:15" ht="12.75" customHeight="1" x14ac:dyDescent="0.2">
      <c r="A11" s="660" t="s">
        <v>25</v>
      </c>
      <c r="B11" s="660"/>
      <c r="C11" s="660" t="s">
        <v>2</v>
      </c>
      <c r="D11" s="662" t="s">
        <v>3</v>
      </c>
      <c r="E11" s="664"/>
      <c r="F11" s="664"/>
      <c r="G11" s="664"/>
      <c r="H11" s="664"/>
      <c r="I11" s="665" t="s">
        <v>26</v>
      </c>
    </row>
    <row r="12" spans="1:15" s="347" customFormat="1" ht="13.5" thickBot="1" x14ac:dyDescent="0.25">
      <c r="A12" s="661"/>
      <c r="B12" s="661"/>
      <c r="C12" s="661"/>
      <c r="D12" s="663"/>
      <c r="E12" s="379" t="s">
        <v>123</v>
      </c>
      <c r="F12" s="379" t="s">
        <v>124</v>
      </c>
      <c r="G12" s="379" t="s">
        <v>125</v>
      </c>
      <c r="H12" s="379" t="s">
        <v>126</v>
      </c>
      <c r="I12" s="666"/>
    </row>
    <row r="13" spans="1:15" s="348" customFormat="1" ht="14.25" x14ac:dyDescent="0.2">
      <c r="A13" s="423">
        <v>1111</v>
      </c>
      <c r="B13" s="18"/>
      <c r="C13" s="424" t="s">
        <v>380</v>
      </c>
      <c r="D13" s="60">
        <f t="shared" ref="D13:D70" si="0">SUM(E13:H13)</f>
        <v>0</v>
      </c>
      <c r="E13" s="74"/>
      <c r="F13" s="401"/>
      <c r="G13" s="81"/>
      <c r="H13" s="77"/>
      <c r="I13" s="358"/>
      <c r="J13" s="654"/>
    </row>
    <row r="14" spans="1:15" s="348" customFormat="1" ht="14.25" x14ac:dyDescent="0.2">
      <c r="A14" s="423">
        <v>1131</v>
      </c>
      <c r="B14" s="18"/>
      <c r="C14" s="424" t="s">
        <v>27</v>
      </c>
      <c r="D14" s="60">
        <f t="shared" si="0"/>
        <v>0</v>
      </c>
      <c r="E14" s="74"/>
      <c r="F14" s="401"/>
      <c r="G14" s="81"/>
      <c r="H14" s="77"/>
      <c r="I14" s="358"/>
      <c r="J14" s="654"/>
    </row>
    <row r="15" spans="1:15" s="348" customFormat="1" ht="28.5" x14ac:dyDescent="0.2">
      <c r="A15" s="423">
        <v>1141</v>
      </c>
      <c r="B15" s="18"/>
      <c r="C15" s="424" t="s">
        <v>381</v>
      </c>
      <c r="D15" s="60">
        <f t="shared" si="0"/>
        <v>0</v>
      </c>
      <c r="E15" s="74"/>
      <c r="F15" s="401"/>
      <c r="G15" s="81"/>
      <c r="H15" s="77"/>
      <c r="I15" s="358"/>
      <c r="J15" s="654"/>
    </row>
    <row r="16" spans="1:15" s="348" customFormat="1" ht="14.25" x14ac:dyDescent="0.2">
      <c r="A16" s="423">
        <v>1211</v>
      </c>
      <c r="B16" s="18"/>
      <c r="C16" s="424" t="s">
        <v>28</v>
      </c>
      <c r="D16" s="60">
        <f t="shared" si="0"/>
        <v>0</v>
      </c>
      <c r="E16" s="74"/>
      <c r="F16" s="401"/>
      <c r="G16" s="81"/>
      <c r="H16" s="77"/>
      <c r="I16" s="358"/>
      <c r="J16" s="654"/>
    </row>
    <row r="17" spans="1:10" s="348" customFormat="1" ht="14.25" x14ac:dyDescent="0.2">
      <c r="A17" s="423">
        <v>1221</v>
      </c>
      <c r="B17" s="18"/>
      <c r="C17" s="424" t="s">
        <v>382</v>
      </c>
      <c r="D17" s="60">
        <f t="shared" si="0"/>
        <v>0</v>
      </c>
      <c r="E17" s="74"/>
      <c r="F17" s="401"/>
      <c r="G17" s="81"/>
      <c r="H17" s="77"/>
      <c r="I17" s="358"/>
      <c r="J17" s="654"/>
    </row>
    <row r="18" spans="1:10" s="348" customFormat="1" ht="28.5" x14ac:dyDescent="0.2">
      <c r="A18" s="423">
        <v>1231</v>
      </c>
      <c r="B18" s="18"/>
      <c r="C18" s="424" t="s">
        <v>383</v>
      </c>
      <c r="D18" s="60">
        <f t="shared" si="0"/>
        <v>0</v>
      </c>
      <c r="E18" s="74"/>
      <c r="F18" s="401"/>
      <c r="G18" s="81"/>
      <c r="H18" s="77"/>
      <c r="I18" s="358"/>
      <c r="J18" s="654"/>
    </row>
    <row r="19" spans="1:10" s="348" customFormat="1" ht="14.25" x14ac:dyDescent="0.2">
      <c r="A19" s="423">
        <v>1232</v>
      </c>
      <c r="B19" s="18"/>
      <c r="C19" s="424" t="s">
        <v>384</v>
      </c>
      <c r="D19" s="60">
        <f t="shared" si="0"/>
        <v>0</v>
      </c>
      <c r="E19" s="74"/>
      <c r="F19" s="401"/>
      <c r="G19" s="81"/>
      <c r="H19" s="77"/>
      <c r="I19" s="358"/>
      <c r="J19" s="654"/>
    </row>
    <row r="20" spans="1:10" s="348" customFormat="1" ht="57" x14ac:dyDescent="0.2">
      <c r="A20" s="423">
        <v>1241</v>
      </c>
      <c r="B20" s="18"/>
      <c r="C20" s="424" t="s">
        <v>385</v>
      </c>
      <c r="D20" s="60">
        <f t="shared" si="0"/>
        <v>0</v>
      </c>
      <c r="E20" s="74"/>
      <c r="F20" s="401"/>
      <c r="G20" s="81"/>
      <c r="H20" s="77"/>
      <c r="I20" s="358"/>
      <c r="J20" s="654"/>
    </row>
    <row r="21" spans="1:10" s="348" customFormat="1" ht="28.5" x14ac:dyDescent="0.2">
      <c r="A21" s="423">
        <v>1311</v>
      </c>
      <c r="B21" s="18"/>
      <c r="C21" s="424" t="s">
        <v>386</v>
      </c>
      <c r="D21" s="60">
        <f t="shared" si="0"/>
        <v>0</v>
      </c>
      <c r="E21" s="74"/>
      <c r="F21" s="401"/>
      <c r="G21" s="81"/>
      <c r="H21" s="77"/>
      <c r="I21" s="358"/>
      <c r="J21" s="654"/>
    </row>
    <row r="22" spans="1:10" s="348" customFormat="1" ht="14.25" x14ac:dyDescent="0.2">
      <c r="A22" s="423">
        <v>1321</v>
      </c>
      <c r="B22" s="18"/>
      <c r="C22" s="424" t="s">
        <v>30</v>
      </c>
      <c r="D22" s="60">
        <f t="shared" si="0"/>
        <v>0</v>
      </c>
      <c r="E22" s="74"/>
      <c r="F22" s="401"/>
      <c r="G22" s="81"/>
      <c r="H22" s="77"/>
      <c r="I22" s="358"/>
      <c r="J22" s="654"/>
    </row>
    <row r="23" spans="1:10" s="348" customFormat="1" ht="14.25" x14ac:dyDescent="0.2">
      <c r="A23" s="423">
        <v>1322</v>
      </c>
      <c r="B23" s="18"/>
      <c r="C23" s="424" t="s">
        <v>31</v>
      </c>
      <c r="D23" s="60">
        <f t="shared" si="0"/>
        <v>0</v>
      </c>
      <c r="E23" s="74"/>
      <c r="F23" s="401"/>
      <c r="G23" s="81"/>
      <c r="H23" s="77"/>
      <c r="I23" s="358"/>
      <c r="J23" s="654"/>
    </row>
    <row r="24" spans="1:10" s="348" customFormat="1" ht="28.5" x14ac:dyDescent="0.2">
      <c r="A24" s="423">
        <v>1331</v>
      </c>
      <c r="B24" s="18"/>
      <c r="C24" s="424" t="s">
        <v>387</v>
      </c>
      <c r="D24" s="60">
        <f t="shared" si="0"/>
        <v>0</v>
      </c>
      <c r="E24" s="74"/>
      <c r="F24" s="401"/>
      <c r="G24" s="81"/>
      <c r="H24" s="77"/>
      <c r="I24" s="358"/>
      <c r="J24" s="654"/>
    </row>
    <row r="25" spans="1:10" s="348" customFormat="1" ht="42.75" x14ac:dyDescent="0.2">
      <c r="A25" s="423">
        <v>1332</v>
      </c>
      <c r="B25" s="18"/>
      <c r="C25" s="424" t="s">
        <v>388</v>
      </c>
      <c r="D25" s="60">
        <f t="shared" si="0"/>
        <v>0</v>
      </c>
      <c r="E25" s="74"/>
      <c r="F25" s="401"/>
      <c r="G25" s="81"/>
      <c r="H25" s="77"/>
      <c r="I25" s="358"/>
      <c r="J25" s="654"/>
    </row>
    <row r="26" spans="1:10" s="348" customFormat="1" ht="57" x14ac:dyDescent="0.2">
      <c r="A26" s="423">
        <v>1341</v>
      </c>
      <c r="B26" s="18"/>
      <c r="C26" s="424" t="s">
        <v>389</v>
      </c>
      <c r="D26" s="60">
        <f t="shared" si="0"/>
        <v>0</v>
      </c>
      <c r="E26" s="74"/>
      <c r="F26" s="401"/>
      <c r="G26" s="81"/>
      <c r="H26" s="77"/>
      <c r="I26" s="358"/>
      <c r="J26" s="654"/>
    </row>
    <row r="27" spans="1:10" s="348" customFormat="1" ht="42.75" x14ac:dyDescent="0.2">
      <c r="A27" s="423">
        <v>1342</v>
      </c>
      <c r="B27" s="18"/>
      <c r="C27" s="424" t="s">
        <v>390</v>
      </c>
      <c r="D27" s="60">
        <f t="shared" si="0"/>
        <v>0</v>
      </c>
      <c r="E27" s="74"/>
      <c r="F27" s="401"/>
      <c r="G27" s="81"/>
      <c r="H27" s="77"/>
      <c r="I27" s="358"/>
      <c r="J27" s="654"/>
    </row>
    <row r="28" spans="1:10" s="348" customFormat="1" ht="28.5" x14ac:dyDescent="0.2">
      <c r="A28" s="423">
        <v>1343</v>
      </c>
      <c r="B28" s="18"/>
      <c r="C28" s="424" t="s">
        <v>32</v>
      </c>
      <c r="D28" s="60">
        <f t="shared" si="0"/>
        <v>0</v>
      </c>
      <c r="E28" s="74"/>
      <c r="F28" s="401"/>
      <c r="G28" s="81"/>
      <c r="H28" s="77"/>
      <c r="I28" s="358"/>
      <c r="J28" s="654"/>
    </row>
    <row r="29" spans="1:10" s="348" customFormat="1" ht="28.5" x14ac:dyDescent="0.2">
      <c r="A29" s="423">
        <v>1344</v>
      </c>
      <c r="B29" s="18"/>
      <c r="C29" s="424" t="s">
        <v>391</v>
      </c>
      <c r="D29" s="60">
        <f t="shared" si="0"/>
        <v>0</v>
      </c>
      <c r="E29" s="74"/>
      <c r="F29" s="401"/>
      <c r="G29" s="81"/>
      <c r="H29" s="77"/>
      <c r="I29" s="358"/>
      <c r="J29" s="654"/>
    </row>
    <row r="30" spans="1:10" s="348" customFormat="1" ht="14.25" x14ac:dyDescent="0.2">
      <c r="A30" s="423">
        <v>1345</v>
      </c>
      <c r="B30" s="18"/>
      <c r="C30" s="424" t="s">
        <v>392</v>
      </c>
      <c r="D30" s="60">
        <f t="shared" si="0"/>
        <v>0</v>
      </c>
      <c r="E30" s="74"/>
      <c r="F30" s="401"/>
      <c r="G30" s="81"/>
      <c r="H30" s="77"/>
      <c r="I30" s="358"/>
      <c r="J30" s="654"/>
    </row>
    <row r="31" spans="1:10" s="348" customFormat="1" ht="28.5" x14ac:dyDescent="0.2">
      <c r="A31" s="423">
        <v>1346</v>
      </c>
      <c r="B31" s="18"/>
      <c r="C31" s="424" t="s">
        <v>393</v>
      </c>
      <c r="D31" s="60">
        <f t="shared" si="0"/>
        <v>0</v>
      </c>
      <c r="E31" s="74"/>
      <c r="F31" s="401"/>
      <c r="G31" s="81"/>
      <c r="H31" s="77"/>
      <c r="I31" s="358"/>
      <c r="J31" s="654"/>
    </row>
    <row r="32" spans="1:10" s="348" customFormat="1" ht="14.25" x14ac:dyDescent="0.2">
      <c r="A32" s="423">
        <v>1347</v>
      </c>
      <c r="B32" s="18"/>
      <c r="C32" s="424" t="s">
        <v>394</v>
      </c>
      <c r="D32" s="60">
        <f t="shared" si="0"/>
        <v>0</v>
      </c>
      <c r="E32" s="74"/>
      <c r="F32" s="401"/>
      <c r="G32" s="81"/>
      <c r="H32" s="77"/>
      <c r="I32" s="358"/>
      <c r="J32" s="654"/>
    </row>
    <row r="33" spans="1:10" s="348" customFormat="1" ht="14.25" x14ac:dyDescent="0.2">
      <c r="A33" s="423">
        <v>1348</v>
      </c>
      <c r="B33" s="18"/>
      <c r="C33" s="424" t="s">
        <v>395</v>
      </c>
      <c r="D33" s="60">
        <f t="shared" si="0"/>
        <v>0</v>
      </c>
      <c r="E33" s="74"/>
      <c r="F33" s="401"/>
      <c r="G33" s="81"/>
      <c r="H33" s="77"/>
      <c r="I33" s="358"/>
      <c r="J33" s="654"/>
    </row>
    <row r="34" spans="1:10" s="348" customFormat="1" ht="14.25" x14ac:dyDescent="0.2">
      <c r="A34" s="423">
        <v>1371</v>
      </c>
      <c r="B34" s="18"/>
      <c r="C34" s="424" t="s">
        <v>396</v>
      </c>
      <c r="D34" s="60">
        <f t="shared" si="0"/>
        <v>0</v>
      </c>
      <c r="E34" s="74"/>
      <c r="F34" s="401"/>
      <c r="G34" s="81"/>
      <c r="H34" s="77"/>
      <c r="I34" s="358"/>
      <c r="J34" s="654"/>
    </row>
    <row r="35" spans="1:10" s="348" customFormat="1" ht="28.5" x14ac:dyDescent="0.2">
      <c r="A35" s="423">
        <v>1411</v>
      </c>
      <c r="B35" s="18"/>
      <c r="C35" s="424" t="s">
        <v>33</v>
      </c>
      <c r="D35" s="60">
        <f t="shared" si="0"/>
        <v>0</v>
      </c>
      <c r="E35" s="74"/>
      <c r="F35" s="401"/>
      <c r="G35" s="81"/>
      <c r="H35" s="77"/>
      <c r="I35" s="358"/>
      <c r="J35" s="654"/>
    </row>
    <row r="36" spans="1:10" s="348" customFormat="1" ht="14.25" x14ac:dyDescent="0.2">
      <c r="A36" s="423">
        <v>1412</v>
      </c>
      <c r="B36" s="18"/>
      <c r="C36" s="424" t="s">
        <v>397</v>
      </c>
      <c r="D36" s="60">
        <f t="shared" si="0"/>
        <v>0</v>
      </c>
      <c r="E36" s="74"/>
      <c r="F36" s="401"/>
      <c r="G36" s="81"/>
      <c r="H36" s="77"/>
      <c r="I36" s="358"/>
      <c r="J36" s="654"/>
    </row>
    <row r="37" spans="1:10" s="348" customFormat="1" ht="14.25" x14ac:dyDescent="0.2">
      <c r="A37" s="423">
        <v>1413</v>
      </c>
      <c r="B37" s="18"/>
      <c r="C37" s="424" t="s">
        <v>398</v>
      </c>
      <c r="D37" s="60">
        <f t="shared" si="0"/>
        <v>0</v>
      </c>
      <c r="E37" s="74"/>
      <c r="F37" s="401"/>
      <c r="G37" s="81"/>
      <c r="H37" s="77"/>
      <c r="I37" s="358"/>
      <c r="J37" s="654"/>
    </row>
    <row r="38" spans="1:10" s="348" customFormat="1" ht="14.25" x14ac:dyDescent="0.2">
      <c r="A38" s="423">
        <v>1421</v>
      </c>
      <c r="B38" s="18"/>
      <c r="C38" s="424" t="s">
        <v>34</v>
      </c>
      <c r="D38" s="60">
        <f t="shared" si="0"/>
        <v>0</v>
      </c>
      <c r="E38" s="74"/>
      <c r="F38" s="401"/>
      <c r="G38" s="81"/>
      <c r="H38" s="77"/>
      <c r="I38" s="358"/>
      <c r="J38" s="654"/>
    </row>
    <row r="39" spans="1:10" s="348" customFormat="1" ht="14.25" x14ac:dyDescent="0.2">
      <c r="A39" s="423">
        <v>1431</v>
      </c>
      <c r="B39" s="18"/>
      <c r="C39" s="424" t="s">
        <v>35</v>
      </c>
      <c r="D39" s="60">
        <f t="shared" si="0"/>
        <v>0</v>
      </c>
      <c r="E39" s="74"/>
      <c r="F39" s="401"/>
      <c r="G39" s="81"/>
      <c r="H39" s="77"/>
      <c r="I39" s="358"/>
      <c r="J39" s="654"/>
    </row>
    <row r="40" spans="1:10" s="348" customFormat="1" ht="28.5" x14ac:dyDescent="0.2">
      <c r="A40" s="423">
        <v>1432</v>
      </c>
      <c r="B40" s="18"/>
      <c r="C40" s="424" t="s">
        <v>399</v>
      </c>
      <c r="D40" s="60">
        <f t="shared" si="0"/>
        <v>0</v>
      </c>
      <c r="E40" s="74"/>
      <c r="F40" s="401"/>
      <c r="G40" s="81"/>
      <c r="H40" s="77"/>
      <c r="I40" s="358"/>
      <c r="J40" s="654"/>
    </row>
    <row r="41" spans="1:10" s="348" customFormat="1" ht="28.5" x14ac:dyDescent="0.2">
      <c r="A41" s="423">
        <v>1441</v>
      </c>
      <c r="B41" s="18"/>
      <c r="C41" s="424" t="s">
        <v>400</v>
      </c>
      <c r="D41" s="60">
        <f t="shared" si="0"/>
        <v>0</v>
      </c>
      <c r="E41" s="74"/>
      <c r="F41" s="401"/>
      <c r="G41" s="81"/>
      <c r="H41" s="77"/>
      <c r="I41" s="358"/>
      <c r="J41" s="654"/>
    </row>
    <row r="42" spans="1:10" s="348" customFormat="1" ht="28.5" x14ac:dyDescent="0.2">
      <c r="A42" s="423">
        <v>1442</v>
      </c>
      <c r="B42" s="18"/>
      <c r="C42" s="424" t="s">
        <v>401</v>
      </c>
      <c r="D42" s="60">
        <f t="shared" si="0"/>
        <v>0</v>
      </c>
      <c r="E42" s="74"/>
      <c r="F42" s="401"/>
      <c r="G42" s="81"/>
      <c r="H42" s="77"/>
      <c r="I42" s="358"/>
      <c r="J42" s="654"/>
    </row>
    <row r="43" spans="1:10" s="348" customFormat="1" ht="14.25" x14ac:dyDescent="0.2">
      <c r="A43" s="423">
        <v>1521</v>
      </c>
      <c r="B43" s="18"/>
      <c r="C43" s="424" t="s">
        <v>402</v>
      </c>
      <c r="D43" s="60">
        <f t="shared" si="0"/>
        <v>0</v>
      </c>
      <c r="E43" s="74"/>
      <c r="F43" s="401"/>
      <c r="G43" s="81"/>
      <c r="H43" s="77"/>
      <c r="I43" s="358"/>
      <c r="J43" s="654"/>
    </row>
    <row r="44" spans="1:10" s="348" customFormat="1" ht="28.5" x14ac:dyDescent="0.2">
      <c r="A44" s="423">
        <v>1522</v>
      </c>
      <c r="B44" s="18"/>
      <c r="C44" s="424" t="s">
        <v>403</v>
      </c>
      <c r="D44" s="60">
        <f t="shared" si="0"/>
        <v>0</v>
      </c>
      <c r="E44" s="74"/>
      <c r="F44" s="401"/>
      <c r="G44" s="81"/>
      <c r="H44" s="77"/>
      <c r="I44" s="358"/>
      <c r="J44" s="654"/>
    </row>
    <row r="45" spans="1:10" s="348" customFormat="1" ht="14.25" x14ac:dyDescent="0.2">
      <c r="A45" s="423">
        <v>1523</v>
      </c>
      <c r="B45" s="18"/>
      <c r="C45" s="424" t="s">
        <v>404</v>
      </c>
      <c r="D45" s="60">
        <f t="shared" si="0"/>
        <v>0</v>
      </c>
      <c r="E45" s="74"/>
      <c r="F45" s="401"/>
      <c r="G45" s="81"/>
      <c r="H45" s="77"/>
      <c r="I45" s="358"/>
      <c r="J45" s="654"/>
    </row>
    <row r="46" spans="1:10" s="348" customFormat="1" ht="14.25" x14ac:dyDescent="0.2">
      <c r="A46" s="423">
        <v>1524</v>
      </c>
      <c r="B46" s="18"/>
      <c r="C46" s="424" t="s">
        <v>405</v>
      </c>
      <c r="D46" s="60">
        <f t="shared" si="0"/>
        <v>0</v>
      </c>
      <c r="E46" s="74"/>
      <c r="F46" s="401"/>
      <c r="G46" s="81"/>
      <c r="H46" s="77"/>
      <c r="I46" s="358"/>
      <c r="J46" s="654"/>
    </row>
    <row r="47" spans="1:10" s="348" customFormat="1" ht="14.25" x14ac:dyDescent="0.2">
      <c r="A47" s="423">
        <v>1531</v>
      </c>
      <c r="B47" s="18"/>
      <c r="C47" s="424" t="s">
        <v>406</v>
      </c>
      <c r="D47" s="60">
        <f t="shared" si="0"/>
        <v>0</v>
      </c>
      <c r="E47" s="74"/>
      <c r="F47" s="401"/>
      <c r="G47" s="81"/>
      <c r="H47" s="77"/>
      <c r="I47" s="358"/>
      <c r="J47" s="654"/>
    </row>
    <row r="48" spans="1:10" s="348" customFormat="1" ht="28.5" x14ac:dyDescent="0.2">
      <c r="A48" s="423">
        <v>1541</v>
      </c>
      <c r="B48" s="18"/>
      <c r="C48" s="424" t="s">
        <v>407</v>
      </c>
      <c r="D48" s="60">
        <f t="shared" si="0"/>
        <v>0</v>
      </c>
      <c r="E48" s="74"/>
      <c r="F48" s="401"/>
      <c r="G48" s="81"/>
      <c r="H48" s="77"/>
      <c r="I48" s="358"/>
      <c r="J48" s="654"/>
    </row>
    <row r="49" spans="1:10" s="348" customFormat="1" ht="14.25" x14ac:dyDescent="0.2">
      <c r="A49" s="423">
        <v>1542</v>
      </c>
      <c r="B49" s="18"/>
      <c r="C49" s="424" t="s">
        <v>408</v>
      </c>
      <c r="D49" s="60">
        <f t="shared" si="0"/>
        <v>0</v>
      </c>
      <c r="E49" s="74"/>
      <c r="F49" s="401"/>
      <c r="G49" s="81"/>
      <c r="H49" s="77"/>
      <c r="I49" s="358"/>
      <c r="J49" s="654"/>
    </row>
    <row r="50" spans="1:10" s="348" customFormat="1" ht="14.25" x14ac:dyDescent="0.2">
      <c r="A50" s="423">
        <v>1543</v>
      </c>
      <c r="B50" s="18"/>
      <c r="C50" s="424" t="s">
        <v>409</v>
      </c>
      <c r="D50" s="60">
        <f t="shared" si="0"/>
        <v>0</v>
      </c>
      <c r="E50" s="74"/>
      <c r="F50" s="401"/>
      <c r="G50" s="81"/>
      <c r="H50" s="77"/>
      <c r="I50" s="358"/>
      <c r="J50" s="654"/>
    </row>
    <row r="51" spans="1:10" s="348" customFormat="1" ht="14.25" x14ac:dyDescent="0.2">
      <c r="A51" s="423">
        <v>1544</v>
      </c>
      <c r="B51" s="18"/>
      <c r="C51" s="424" t="s">
        <v>410</v>
      </c>
      <c r="D51" s="60">
        <f t="shared" si="0"/>
        <v>0</v>
      </c>
      <c r="E51" s="74"/>
      <c r="F51" s="401"/>
      <c r="G51" s="81"/>
      <c r="H51" s="77"/>
      <c r="I51" s="358"/>
      <c r="J51" s="654"/>
    </row>
    <row r="52" spans="1:10" s="348" customFormat="1" ht="28.5" x14ac:dyDescent="0.2">
      <c r="A52" s="423">
        <v>1545</v>
      </c>
      <c r="B52" s="18"/>
      <c r="C52" s="424" t="s">
        <v>411</v>
      </c>
      <c r="D52" s="60">
        <f t="shared" si="0"/>
        <v>0</v>
      </c>
      <c r="E52" s="74"/>
      <c r="F52" s="401"/>
      <c r="G52" s="81"/>
      <c r="H52" s="77"/>
      <c r="I52" s="358"/>
      <c r="J52" s="654"/>
    </row>
    <row r="53" spans="1:10" s="348" customFormat="1" ht="14.25" x14ac:dyDescent="0.2">
      <c r="A53" s="423">
        <v>1546</v>
      </c>
      <c r="B53" s="18"/>
      <c r="C53" s="424" t="s">
        <v>412</v>
      </c>
      <c r="D53" s="60">
        <f t="shared" si="0"/>
        <v>0</v>
      </c>
      <c r="E53" s="74"/>
      <c r="F53" s="401"/>
      <c r="G53" s="81"/>
      <c r="H53" s="77"/>
      <c r="I53" s="358"/>
      <c r="J53" s="654"/>
    </row>
    <row r="54" spans="1:10" s="348" customFormat="1" ht="14.25" x14ac:dyDescent="0.2">
      <c r="A54" s="423">
        <v>1547</v>
      </c>
      <c r="B54" s="18"/>
      <c r="C54" s="424" t="s">
        <v>413</v>
      </c>
      <c r="D54" s="60">
        <f t="shared" si="0"/>
        <v>0</v>
      </c>
      <c r="E54" s="74"/>
      <c r="F54" s="401"/>
      <c r="G54" s="81"/>
      <c r="H54" s="77"/>
      <c r="I54" s="358"/>
      <c r="J54" s="654"/>
    </row>
    <row r="55" spans="1:10" s="348" customFormat="1" ht="28.5" x14ac:dyDescent="0.2">
      <c r="A55" s="423">
        <v>1548</v>
      </c>
      <c r="B55" s="18"/>
      <c r="C55" s="424" t="s">
        <v>414</v>
      </c>
      <c r="D55" s="60">
        <f t="shared" si="0"/>
        <v>0</v>
      </c>
      <c r="E55" s="74"/>
      <c r="F55" s="401"/>
      <c r="G55" s="81"/>
      <c r="H55" s="77"/>
      <c r="I55" s="358"/>
      <c r="J55" s="654"/>
    </row>
    <row r="56" spans="1:10" s="348" customFormat="1" ht="28.5" x14ac:dyDescent="0.2">
      <c r="A56" s="423">
        <v>1551</v>
      </c>
      <c r="B56" s="18"/>
      <c r="C56" s="424" t="s">
        <v>415</v>
      </c>
      <c r="D56" s="60">
        <f t="shared" si="0"/>
        <v>0</v>
      </c>
      <c r="E56" s="74"/>
      <c r="F56" s="401"/>
      <c r="G56" s="81"/>
      <c r="H56" s="77"/>
      <c r="I56" s="358"/>
      <c r="J56" s="654"/>
    </row>
    <row r="57" spans="1:10" s="348" customFormat="1" ht="14.25" x14ac:dyDescent="0.2">
      <c r="A57" s="423">
        <v>1591</v>
      </c>
      <c r="B57" s="18"/>
      <c r="C57" s="424" t="s">
        <v>416</v>
      </c>
      <c r="D57" s="60">
        <f t="shared" si="0"/>
        <v>0</v>
      </c>
      <c r="E57" s="74"/>
      <c r="F57" s="401"/>
      <c r="G57" s="81"/>
      <c r="H57" s="77"/>
      <c r="I57" s="358"/>
      <c r="J57" s="654"/>
    </row>
    <row r="58" spans="1:10" s="348" customFormat="1" ht="14.25" x14ac:dyDescent="0.2">
      <c r="A58" s="423">
        <v>1592</v>
      </c>
      <c r="B58" s="18"/>
      <c r="C58" s="424" t="s">
        <v>417</v>
      </c>
      <c r="D58" s="60">
        <f t="shared" si="0"/>
        <v>0</v>
      </c>
      <c r="E58" s="74"/>
      <c r="F58" s="401"/>
      <c r="G58" s="81"/>
      <c r="H58" s="77"/>
      <c r="I58" s="358"/>
      <c r="J58" s="654"/>
    </row>
    <row r="59" spans="1:10" s="348" customFormat="1" ht="28.5" x14ac:dyDescent="0.2">
      <c r="A59" s="423">
        <v>1593</v>
      </c>
      <c r="B59" s="18"/>
      <c r="C59" s="424" t="s">
        <v>418</v>
      </c>
      <c r="D59" s="60">
        <f t="shared" si="0"/>
        <v>0</v>
      </c>
      <c r="E59" s="74"/>
      <c r="F59" s="401"/>
      <c r="G59" s="81"/>
      <c r="H59" s="77"/>
      <c r="I59" s="358"/>
      <c r="J59" s="654"/>
    </row>
    <row r="60" spans="1:10" s="348" customFormat="1" ht="28.5" x14ac:dyDescent="0.2">
      <c r="A60" s="423">
        <v>1611</v>
      </c>
      <c r="B60" s="18"/>
      <c r="C60" s="424" t="s">
        <v>419</v>
      </c>
      <c r="D60" s="60">
        <f t="shared" si="0"/>
        <v>0</v>
      </c>
      <c r="E60" s="74"/>
      <c r="F60" s="401"/>
      <c r="G60" s="81"/>
      <c r="H60" s="77"/>
      <c r="I60" s="358"/>
      <c r="J60" s="654"/>
    </row>
    <row r="61" spans="1:10" s="348" customFormat="1" ht="28.5" x14ac:dyDescent="0.2">
      <c r="A61" s="423">
        <v>1612</v>
      </c>
      <c r="B61" s="18"/>
      <c r="C61" s="424" t="s">
        <v>420</v>
      </c>
      <c r="D61" s="60">
        <f t="shared" si="0"/>
        <v>0</v>
      </c>
      <c r="E61" s="74"/>
      <c r="F61" s="401"/>
      <c r="G61" s="81"/>
      <c r="H61" s="77"/>
      <c r="I61" s="358"/>
      <c r="J61" s="654"/>
    </row>
    <row r="62" spans="1:10" s="348" customFormat="1" ht="28.5" x14ac:dyDescent="0.2">
      <c r="A62" s="423">
        <v>1711</v>
      </c>
      <c r="B62" s="18"/>
      <c r="C62" s="424" t="s">
        <v>421</v>
      </c>
      <c r="D62" s="60">
        <f t="shared" si="0"/>
        <v>0</v>
      </c>
      <c r="E62" s="74"/>
      <c r="F62" s="401"/>
      <c r="G62" s="81"/>
      <c r="H62" s="77"/>
      <c r="I62" s="358"/>
      <c r="J62" s="654"/>
    </row>
    <row r="63" spans="1:10" s="348" customFormat="1" ht="14.25" x14ac:dyDescent="0.2">
      <c r="A63" s="423">
        <v>1712</v>
      </c>
      <c r="B63" s="18"/>
      <c r="C63" s="424" t="s">
        <v>40</v>
      </c>
      <c r="D63" s="60">
        <f t="shared" si="0"/>
        <v>0</v>
      </c>
      <c r="E63" s="74"/>
      <c r="F63" s="401"/>
      <c r="G63" s="81"/>
      <c r="H63" s="77"/>
      <c r="I63" s="358"/>
      <c r="J63" s="654"/>
    </row>
    <row r="64" spans="1:10" s="348" customFormat="1" ht="14.25" x14ac:dyDescent="0.2">
      <c r="A64" s="423">
        <v>1713</v>
      </c>
      <c r="B64" s="18"/>
      <c r="C64" s="424" t="s">
        <v>422</v>
      </c>
      <c r="D64" s="60">
        <f t="shared" si="0"/>
        <v>0</v>
      </c>
      <c r="E64" s="74"/>
      <c r="F64" s="401"/>
      <c r="G64" s="81"/>
      <c r="H64" s="77"/>
      <c r="I64" s="358"/>
      <c r="J64" s="654"/>
    </row>
    <row r="65" spans="1:12" s="348" customFormat="1" ht="28.5" x14ac:dyDescent="0.2">
      <c r="A65" s="423">
        <v>1714</v>
      </c>
      <c r="B65" s="18"/>
      <c r="C65" s="424" t="s">
        <v>423</v>
      </c>
      <c r="D65" s="60">
        <f t="shared" si="0"/>
        <v>0</v>
      </c>
      <c r="E65" s="74"/>
      <c r="F65" s="401"/>
      <c r="G65" s="81"/>
      <c r="H65" s="77"/>
      <c r="I65" s="358"/>
      <c r="J65" s="654"/>
    </row>
    <row r="66" spans="1:12" s="348" customFormat="1" ht="14.25" x14ac:dyDescent="0.2">
      <c r="A66" s="423">
        <v>1715</v>
      </c>
      <c r="B66" s="18"/>
      <c r="C66" s="424" t="s">
        <v>38</v>
      </c>
      <c r="D66" s="60">
        <f t="shared" si="0"/>
        <v>0</v>
      </c>
      <c r="E66" s="74"/>
      <c r="F66" s="401"/>
      <c r="G66" s="81"/>
      <c r="H66" s="77"/>
      <c r="I66" s="358"/>
      <c r="J66" s="654"/>
    </row>
    <row r="67" spans="1:12" s="348" customFormat="1" ht="14.25" x14ac:dyDescent="0.2">
      <c r="A67" s="423">
        <v>1716</v>
      </c>
      <c r="B67" s="18"/>
      <c r="C67" s="424" t="s">
        <v>424</v>
      </c>
      <c r="D67" s="60">
        <f t="shared" si="0"/>
        <v>0</v>
      </c>
      <c r="E67" s="74"/>
      <c r="F67" s="401"/>
      <c r="G67" s="81"/>
      <c r="H67" s="77"/>
      <c r="I67" s="358"/>
      <c r="J67" s="654"/>
    </row>
    <row r="68" spans="1:12" s="348" customFormat="1" ht="28.5" x14ac:dyDescent="0.2">
      <c r="A68" s="423">
        <v>1717</v>
      </c>
      <c r="B68" s="18"/>
      <c r="C68" s="424" t="s">
        <v>425</v>
      </c>
      <c r="D68" s="60">
        <f t="shared" si="0"/>
        <v>0</v>
      </c>
      <c r="E68" s="74"/>
      <c r="F68" s="401"/>
      <c r="G68" s="81"/>
      <c r="H68" s="77"/>
      <c r="I68" s="358"/>
      <c r="J68" s="654"/>
    </row>
    <row r="69" spans="1:12" s="348" customFormat="1" ht="14.25" x14ac:dyDescent="0.2">
      <c r="A69" s="423">
        <v>1718</v>
      </c>
      <c r="B69" s="18"/>
      <c r="C69" s="424" t="s">
        <v>426</v>
      </c>
      <c r="D69" s="60">
        <f t="shared" si="0"/>
        <v>0</v>
      </c>
      <c r="E69" s="74"/>
      <c r="F69" s="401"/>
      <c r="G69" s="81"/>
      <c r="H69" s="77"/>
      <c r="I69" s="358"/>
      <c r="J69" s="654"/>
    </row>
    <row r="70" spans="1:12" s="348" customFormat="1" ht="14.25" x14ac:dyDescent="0.2">
      <c r="A70" s="423">
        <v>1719</v>
      </c>
      <c r="B70" s="18"/>
      <c r="C70" s="424" t="s">
        <v>427</v>
      </c>
      <c r="D70" s="60">
        <f t="shared" si="0"/>
        <v>0</v>
      </c>
      <c r="E70" s="74"/>
      <c r="F70" s="401"/>
      <c r="G70" s="81"/>
      <c r="H70" s="77"/>
      <c r="I70" s="358"/>
      <c r="J70" s="654"/>
    </row>
    <row r="71" spans="1:12" s="344" customFormat="1" ht="25.5" x14ac:dyDescent="0.2">
      <c r="A71" s="349"/>
      <c r="B71" s="349"/>
      <c r="C71" s="362" t="s">
        <v>16</v>
      </c>
      <c r="D71" s="64">
        <f>SUM(D13:D70)</f>
        <v>0</v>
      </c>
      <c r="E71" s="64">
        <f>SUM(E13:E70)</f>
        <v>0</v>
      </c>
      <c r="F71" s="64">
        <f>SUM(F13:F70)</f>
        <v>0</v>
      </c>
      <c r="G71" s="64">
        <f>SUM(G13:G70)</f>
        <v>0</v>
      </c>
      <c r="H71" s="64">
        <f>SUM(H13:H70)</f>
        <v>0</v>
      </c>
      <c r="I71" s="350"/>
      <c r="J71" s="328"/>
      <c r="L71" s="45"/>
    </row>
    <row r="72" spans="1:12" s="348" customFormat="1" ht="28.5" x14ac:dyDescent="0.2">
      <c r="A72" s="423">
        <v>2111</v>
      </c>
      <c r="B72" s="385"/>
      <c r="C72" s="424" t="s">
        <v>249</v>
      </c>
      <c r="D72" s="60">
        <f t="shared" ref="D72:D135" si="1">SUM(E72:H72)</f>
        <v>20980</v>
      </c>
      <c r="E72" s="393"/>
      <c r="F72" s="399"/>
      <c r="G72" s="387">
        <f>33729.79-8020-15000</f>
        <v>10709.79</v>
      </c>
      <c r="H72" s="386">
        <v>10270.209999999999</v>
      </c>
      <c r="I72" s="351"/>
    </row>
    <row r="73" spans="1:12" s="348" customFormat="1" ht="28.5" x14ac:dyDescent="0.2">
      <c r="A73" s="423">
        <v>2121</v>
      </c>
      <c r="B73" s="385"/>
      <c r="C73" s="424" t="s">
        <v>250</v>
      </c>
      <c r="D73" s="60">
        <f t="shared" si="1"/>
        <v>0</v>
      </c>
      <c r="E73" s="393"/>
      <c r="F73" s="399"/>
      <c r="G73" s="387"/>
      <c r="H73" s="386"/>
      <c r="I73" s="351"/>
    </row>
    <row r="74" spans="1:12" s="348" customFormat="1" ht="14.25" x14ac:dyDescent="0.2">
      <c r="A74" s="423">
        <v>2131</v>
      </c>
      <c r="B74" s="385"/>
      <c r="C74" s="424" t="s">
        <v>251</v>
      </c>
      <c r="D74" s="60">
        <f t="shared" si="1"/>
        <v>0</v>
      </c>
      <c r="E74" s="393"/>
      <c r="F74" s="399"/>
      <c r="G74" s="387"/>
      <c r="H74" s="386"/>
      <c r="I74" s="351"/>
    </row>
    <row r="75" spans="1:12" s="348" customFormat="1" ht="42.75" x14ac:dyDescent="0.2">
      <c r="A75" s="423">
        <v>2141</v>
      </c>
      <c r="B75" s="385"/>
      <c r="C75" s="424" t="s">
        <v>252</v>
      </c>
      <c r="D75" s="60">
        <f t="shared" si="1"/>
        <v>0</v>
      </c>
      <c r="E75" s="393"/>
      <c r="F75" s="399"/>
      <c r="G75" s="387"/>
      <c r="H75" s="386"/>
      <c r="I75" s="351"/>
    </row>
    <row r="76" spans="1:12" s="348" customFormat="1" ht="14.25" x14ac:dyDescent="0.2">
      <c r="A76" s="423">
        <v>2151</v>
      </c>
      <c r="B76" s="385"/>
      <c r="C76" s="424" t="s">
        <v>43</v>
      </c>
      <c r="D76" s="60">
        <f>SUM(E76:H76)</f>
        <v>0</v>
      </c>
      <c r="E76" s="393"/>
      <c r="F76" s="399"/>
      <c r="G76" s="387"/>
      <c r="H76" s="386"/>
      <c r="I76" s="351"/>
    </row>
    <row r="77" spans="1:12" s="348" customFormat="1" ht="14.25" x14ac:dyDescent="0.2">
      <c r="A77" s="423">
        <v>2161</v>
      </c>
      <c r="B77" s="385"/>
      <c r="C77" s="424" t="s">
        <v>44</v>
      </c>
      <c r="D77" s="60">
        <f t="shared" si="1"/>
        <v>0</v>
      </c>
      <c r="E77" s="393"/>
      <c r="F77" s="399"/>
      <c r="G77" s="387"/>
      <c r="H77" s="386"/>
      <c r="I77" s="351"/>
    </row>
    <row r="78" spans="1:12" s="348" customFormat="1" ht="14.25" x14ac:dyDescent="0.2">
      <c r="A78" s="423">
        <v>2171</v>
      </c>
      <c r="B78" s="385"/>
      <c r="C78" s="424" t="s">
        <v>253</v>
      </c>
      <c r="D78" s="60">
        <f t="shared" si="1"/>
        <v>0</v>
      </c>
      <c r="E78" s="393"/>
      <c r="F78" s="399"/>
      <c r="G78" s="387"/>
      <c r="H78" s="386"/>
      <c r="I78" s="351"/>
    </row>
    <row r="79" spans="1:12" s="348" customFormat="1" ht="28.5" x14ac:dyDescent="0.2">
      <c r="A79" s="423">
        <v>2181</v>
      </c>
      <c r="B79" s="385"/>
      <c r="C79" s="424" t="s">
        <v>254</v>
      </c>
      <c r="D79" s="60">
        <f t="shared" si="1"/>
        <v>0</v>
      </c>
      <c r="E79" s="393"/>
      <c r="F79" s="399"/>
      <c r="G79" s="387"/>
      <c r="H79" s="386"/>
      <c r="I79" s="351"/>
    </row>
    <row r="80" spans="1:12" s="348" customFormat="1" ht="14.25" x14ac:dyDescent="0.2">
      <c r="A80" s="423">
        <v>2182</v>
      </c>
      <c r="B80" s="385"/>
      <c r="C80" s="424" t="s">
        <v>255</v>
      </c>
      <c r="D80" s="60">
        <f t="shared" si="1"/>
        <v>0</v>
      </c>
      <c r="E80" s="393"/>
      <c r="F80" s="399"/>
      <c r="G80" s="387"/>
      <c r="H80" s="386"/>
      <c r="I80" s="351"/>
    </row>
    <row r="81" spans="1:11" s="348" customFormat="1" ht="14.25" x14ac:dyDescent="0.2">
      <c r="A81" s="423">
        <v>2183</v>
      </c>
      <c r="B81" s="385"/>
      <c r="C81" s="424" t="s">
        <v>256</v>
      </c>
      <c r="D81" s="60">
        <f t="shared" si="1"/>
        <v>0</v>
      </c>
      <c r="E81" s="393"/>
      <c r="F81" s="399"/>
      <c r="G81" s="387"/>
      <c r="H81" s="386"/>
      <c r="I81" s="351"/>
      <c r="K81" s="501"/>
    </row>
    <row r="82" spans="1:11" s="348" customFormat="1" ht="42.75" x14ac:dyDescent="0.2">
      <c r="A82" s="423">
        <v>2211</v>
      </c>
      <c r="B82" s="385"/>
      <c r="C82" s="424" t="s">
        <v>257</v>
      </c>
      <c r="D82" s="60">
        <f t="shared" si="1"/>
        <v>0</v>
      </c>
      <c r="E82" s="393"/>
      <c r="F82" s="399"/>
      <c r="G82" s="387"/>
      <c r="H82" s="386"/>
      <c r="I82" s="351"/>
    </row>
    <row r="83" spans="1:11" s="348" customFormat="1" ht="71.25" x14ac:dyDescent="0.2">
      <c r="A83" s="423">
        <v>2212</v>
      </c>
      <c r="B83" s="385"/>
      <c r="C83" s="424" t="s">
        <v>258</v>
      </c>
      <c r="D83" s="60">
        <f t="shared" si="1"/>
        <v>0</v>
      </c>
      <c r="E83" s="393"/>
      <c r="F83" s="399"/>
      <c r="G83" s="387"/>
      <c r="H83" s="386"/>
      <c r="I83" s="351"/>
    </row>
    <row r="84" spans="1:11" s="348" customFormat="1" ht="42.75" x14ac:dyDescent="0.2">
      <c r="A84" s="423">
        <v>2213</v>
      </c>
      <c r="B84" s="385"/>
      <c r="C84" s="424" t="s">
        <v>259</v>
      </c>
      <c r="D84" s="60">
        <f t="shared" si="1"/>
        <v>0</v>
      </c>
      <c r="E84" s="393"/>
      <c r="F84" s="399"/>
      <c r="G84" s="387"/>
      <c r="H84" s="386"/>
      <c r="I84" s="351"/>
    </row>
    <row r="85" spans="1:11" s="348" customFormat="1" ht="42.75" x14ac:dyDescent="0.2">
      <c r="A85" s="423">
        <v>2214</v>
      </c>
      <c r="B85" s="385"/>
      <c r="C85" s="424" t="s">
        <v>260</v>
      </c>
      <c r="D85" s="60">
        <f t="shared" si="1"/>
        <v>0</v>
      </c>
      <c r="E85" s="393"/>
      <c r="F85" s="399"/>
      <c r="G85" s="387"/>
      <c r="H85" s="386"/>
      <c r="I85" s="351"/>
    </row>
    <row r="86" spans="1:11" s="348" customFormat="1" ht="42.75" x14ac:dyDescent="0.2">
      <c r="A86" s="423">
        <v>2215</v>
      </c>
      <c r="B86" s="385"/>
      <c r="C86" s="424" t="s">
        <v>261</v>
      </c>
      <c r="D86" s="60">
        <f t="shared" si="1"/>
        <v>0</v>
      </c>
      <c r="E86" s="393"/>
      <c r="F86" s="399"/>
      <c r="G86" s="387"/>
      <c r="H86" s="386"/>
      <c r="I86" s="351"/>
    </row>
    <row r="87" spans="1:11" s="348" customFormat="1" ht="42.75" x14ac:dyDescent="0.2">
      <c r="A87" s="423">
        <v>2216</v>
      </c>
      <c r="B87" s="385"/>
      <c r="C87" s="424" t="s">
        <v>262</v>
      </c>
      <c r="D87" s="60">
        <f t="shared" si="1"/>
        <v>0</v>
      </c>
      <c r="E87" s="393"/>
      <c r="F87" s="399"/>
      <c r="G87" s="387"/>
      <c r="H87" s="386"/>
      <c r="I87" s="351"/>
    </row>
    <row r="88" spans="1:11" s="348" customFormat="1" ht="14.25" x14ac:dyDescent="0.2">
      <c r="A88" s="423">
        <v>2221</v>
      </c>
      <c r="B88" s="385"/>
      <c r="C88" s="424" t="s">
        <v>263</v>
      </c>
      <c r="D88" s="60">
        <f t="shared" si="1"/>
        <v>0</v>
      </c>
      <c r="E88" s="393"/>
      <c r="F88" s="399"/>
      <c r="G88" s="387"/>
      <c r="H88" s="386"/>
      <c r="I88" s="351"/>
    </row>
    <row r="89" spans="1:11" s="348" customFormat="1" ht="28.5" x14ac:dyDescent="0.2">
      <c r="A89" s="423">
        <v>2231</v>
      </c>
      <c r="B89" s="385"/>
      <c r="C89" s="424" t="s">
        <v>48</v>
      </c>
      <c r="D89" s="60">
        <f t="shared" si="1"/>
        <v>0</v>
      </c>
      <c r="E89" s="393"/>
      <c r="F89" s="399"/>
      <c r="G89" s="387"/>
      <c r="H89" s="386"/>
      <c r="I89" s="351"/>
    </row>
    <row r="90" spans="1:11" s="348" customFormat="1" ht="42.75" x14ac:dyDescent="0.2">
      <c r="A90" s="423">
        <v>2311</v>
      </c>
      <c r="B90" s="385"/>
      <c r="C90" s="424" t="s">
        <v>264</v>
      </c>
      <c r="D90" s="60">
        <f t="shared" si="1"/>
        <v>0</v>
      </c>
      <c r="E90" s="393"/>
      <c r="F90" s="399"/>
      <c r="G90" s="387"/>
      <c r="H90" s="386"/>
      <c r="I90" s="351"/>
    </row>
    <row r="91" spans="1:11" s="348" customFormat="1" ht="28.5" x14ac:dyDescent="0.2">
      <c r="A91" s="423">
        <v>2321</v>
      </c>
      <c r="B91" s="385"/>
      <c r="C91" s="424" t="s">
        <v>265</v>
      </c>
      <c r="D91" s="60">
        <f t="shared" si="1"/>
        <v>0</v>
      </c>
      <c r="E91" s="393"/>
      <c r="F91" s="399"/>
      <c r="G91" s="387"/>
      <c r="H91" s="386"/>
      <c r="I91" s="351"/>
    </row>
    <row r="92" spans="1:11" s="348" customFormat="1" ht="42.75" x14ac:dyDescent="0.2">
      <c r="A92" s="423">
        <v>2331</v>
      </c>
      <c r="B92" s="385"/>
      <c r="C92" s="424" t="s">
        <v>266</v>
      </c>
      <c r="D92" s="60">
        <f t="shared" si="1"/>
        <v>0</v>
      </c>
      <c r="E92" s="393"/>
      <c r="F92" s="399"/>
      <c r="G92" s="387"/>
      <c r="H92" s="386"/>
      <c r="I92" s="351"/>
    </row>
    <row r="93" spans="1:11" s="348" customFormat="1" ht="42.75" x14ac:dyDescent="0.2">
      <c r="A93" s="423">
        <v>2341</v>
      </c>
      <c r="B93" s="385"/>
      <c r="C93" s="424" t="s">
        <v>267</v>
      </c>
      <c r="D93" s="60">
        <f t="shared" si="1"/>
        <v>0</v>
      </c>
      <c r="E93" s="393"/>
      <c r="F93" s="399"/>
      <c r="G93" s="387"/>
      <c r="H93" s="386"/>
      <c r="I93" s="351"/>
    </row>
    <row r="94" spans="1:11" s="348" customFormat="1" ht="42.75" x14ac:dyDescent="0.2">
      <c r="A94" s="423">
        <v>2351</v>
      </c>
      <c r="B94" s="385"/>
      <c r="C94" s="424" t="s">
        <v>268</v>
      </c>
      <c r="D94" s="60">
        <f t="shared" si="1"/>
        <v>0</v>
      </c>
      <c r="E94" s="393"/>
      <c r="F94" s="399"/>
      <c r="G94" s="387"/>
      <c r="H94" s="386"/>
      <c r="I94" s="351"/>
    </row>
    <row r="95" spans="1:11" s="348" customFormat="1" ht="42.75" x14ac:dyDescent="0.2">
      <c r="A95" s="423">
        <v>2361</v>
      </c>
      <c r="B95" s="385"/>
      <c r="C95" s="424" t="s">
        <v>269</v>
      </c>
      <c r="D95" s="60">
        <f t="shared" si="1"/>
        <v>0</v>
      </c>
      <c r="E95" s="393"/>
      <c r="F95" s="399"/>
      <c r="G95" s="387"/>
      <c r="H95" s="386"/>
      <c r="I95" s="351"/>
    </row>
    <row r="96" spans="1:11" s="348" customFormat="1" ht="28.5" x14ac:dyDescent="0.2">
      <c r="A96" s="423">
        <v>2371</v>
      </c>
      <c r="B96" s="385"/>
      <c r="C96" s="424" t="s">
        <v>248</v>
      </c>
      <c r="D96" s="60">
        <f t="shared" si="1"/>
        <v>0</v>
      </c>
      <c r="E96" s="393"/>
      <c r="F96" s="399"/>
      <c r="G96" s="387"/>
      <c r="H96" s="386"/>
      <c r="I96" s="351"/>
    </row>
    <row r="97" spans="1:9" s="348" customFormat="1" ht="28.5" x14ac:dyDescent="0.2">
      <c r="A97" s="423">
        <v>2381</v>
      </c>
      <c r="B97" s="385"/>
      <c r="C97" s="424" t="s">
        <v>270</v>
      </c>
      <c r="D97" s="60">
        <f t="shared" si="1"/>
        <v>0</v>
      </c>
      <c r="E97" s="393"/>
      <c r="F97" s="399"/>
      <c r="G97" s="387"/>
      <c r="H97" s="386"/>
      <c r="I97" s="351"/>
    </row>
    <row r="98" spans="1:9" s="348" customFormat="1" ht="28.5" x14ac:dyDescent="0.2">
      <c r="A98" s="423">
        <v>2391</v>
      </c>
      <c r="B98" s="385"/>
      <c r="C98" s="424" t="s">
        <v>271</v>
      </c>
      <c r="D98" s="60">
        <f t="shared" si="1"/>
        <v>0</v>
      </c>
      <c r="E98" s="393"/>
      <c r="F98" s="399"/>
      <c r="G98" s="387"/>
      <c r="H98" s="386"/>
      <c r="I98" s="351"/>
    </row>
    <row r="99" spans="1:9" s="348" customFormat="1" ht="14.25" x14ac:dyDescent="0.2">
      <c r="A99" s="423">
        <v>2411</v>
      </c>
      <c r="B99" s="385"/>
      <c r="C99" s="424" t="s">
        <v>49</v>
      </c>
      <c r="D99" s="60">
        <f t="shared" si="1"/>
        <v>0</v>
      </c>
      <c r="E99" s="393"/>
      <c r="F99" s="399"/>
      <c r="G99" s="387"/>
      <c r="H99" s="386"/>
      <c r="I99" s="351"/>
    </row>
    <row r="100" spans="1:9" s="348" customFormat="1" ht="14.25" x14ac:dyDescent="0.2">
      <c r="A100" s="423">
        <v>2421</v>
      </c>
      <c r="B100" s="385"/>
      <c r="C100" s="424" t="s">
        <v>50</v>
      </c>
      <c r="D100" s="60">
        <f t="shared" si="1"/>
        <v>0</v>
      </c>
      <c r="E100" s="393"/>
      <c r="F100" s="399"/>
      <c r="G100" s="387"/>
      <c r="H100" s="386"/>
      <c r="I100" s="351"/>
    </row>
    <row r="101" spans="1:9" s="348" customFormat="1" ht="14.25" x14ac:dyDescent="0.2">
      <c r="A101" s="423">
        <v>2431</v>
      </c>
      <c r="B101" s="385"/>
      <c r="C101" s="424" t="s">
        <v>272</v>
      </c>
      <c r="D101" s="60">
        <f t="shared" si="1"/>
        <v>0</v>
      </c>
      <c r="E101" s="393"/>
      <c r="F101" s="399"/>
      <c r="G101" s="387"/>
      <c r="H101" s="386"/>
      <c r="I101" s="351"/>
    </row>
    <row r="102" spans="1:9" s="348" customFormat="1" ht="14.25" x14ac:dyDescent="0.2">
      <c r="A102" s="423">
        <v>2441</v>
      </c>
      <c r="B102" s="385"/>
      <c r="C102" s="424" t="s">
        <v>52</v>
      </c>
      <c r="D102" s="60">
        <f t="shared" si="1"/>
        <v>0</v>
      </c>
      <c r="E102" s="393"/>
      <c r="F102" s="399"/>
      <c r="G102" s="387"/>
      <c r="H102" s="386"/>
      <c r="I102" s="351"/>
    </row>
    <row r="103" spans="1:9" s="348" customFormat="1" ht="14.25" x14ac:dyDescent="0.2">
      <c r="A103" s="423">
        <v>2451</v>
      </c>
      <c r="B103" s="385"/>
      <c r="C103" s="424" t="s">
        <v>53</v>
      </c>
      <c r="D103" s="60">
        <f t="shared" si="1"/>
        <v>0</v>
      </c>
      <c r="E103" s="393"/>
      <c r="F103" s="399"/>
      <c r="G103" s="387"/>
      <c r="H103" s="386"/>
      <c r="I103" s="351"/>
    </row>
    <row r="104" spans="1:9" s="348" customFormat="1" ht="14.25" x14ac:dyDescent="0.2">
      <c r="A104" s="423">
        <v>2461</v>
      </c>
      <c r="B104" s="385"/>
      <c r="C104" s="424" t="s">
        <v>273</v>
      </c>
      <c r="D104" s="60">
        <f t="shared" si="1"/>
        <v>0</v>
      </c>
      <c r="E104" s="393"/>
      <c r="F104" s="399"/>
      <c r="G104" s="387"/>
      <c r="H104" s="386"/>
      <c r="I104" s="351"/>
    </row>
    <row r="105" spans="1:9" s="348" customFormat="1" ht="28.5" x14ac:dyDescent="0.2">
      <c r="A105" s="423">
        <v>2471</v>
      </c>
      <c r="B105" s="385"/>
      <c r="C105" s="424" t="s">
        <v>274</v>
      </c>
      <c r="D105" s="60">
        <f t="shared" si="1"/>
        <v>0</v>
      </c>
      <c r="E105" s="393"/>
      <c r="F105" s="399"/>
      <c r="G105" s="387"/>
      <c r="H105" s="386"/>
      <c r="I105" s="351"/>
    </row>
    <row r="106" spans="1:9" s="348" customFormat="1" ht="14.25" x14ac:dyDescent="0.2">
      <c r="A106" s="423">
        <v>2481</v>
      </c>
      <c r="B106" s="385"/>
      <c r="C106" s="424" t="s">
        <v>56</v>
      </c>
      <c r="D106" s="60">
        <f t="shared" si="1"/>
        <v>0</v>
      </c>
      <c r="E106" s="393"/>
      <c r="F106" s="403"/>
      <c r="G106" s="387"/>
      <c r="H106" s="83"/>
      <c r="I106" s="351"/>
    </row>
    <row r="107" spans="1:9" s="348" customFormat="1" ht="28.5" x14ac:dyDescent="0.2">
      <c r="A107" s="423">
        <v>2491</v>
      </c>
      <c r="B107" s="385"/>
      <c r="C107" s="424" t="s">
        <v>57</v>
      </c>
      <c r="D107" s="60">
        <f t="shared" si="1"/>
        <v>0</v>
      </c>
      <c r="E107" s="393"/>
      <c r="F107" s="403"/>
      <c r="G107" s="387"/>
      <c r="H107" s="78"/>
      <c r="I107" s="351"/>
    </row>
    <row r="108" spans="1:9" s="348" customFormat="1" ht="14.25" x14ac:dyDescent="0.2">
      <c r="A108" s="423">
        <v>2511</v>
      </c>
      <c r="B108" s="385"/>
      <c r="C108" s="424" t="s">
        <v>58</v>
      </c>
      <c r="D108" s="60">
        <f t="shared" si="1"/>
        <v>0</v>
      </c>
      <c r="E108" s="393"/>
      <c r="F108" s="403"/>
      <c r="G108" s="82"/>
      <c r="H108" s="78"/>
      <c r="I108" s="351"/>
    </row>
    <row r="109" spans="1:9" s="348" customFormat="1" ht="30.6" customHeight="1" x14ac:dyDescent="0.2">
      <c r="A109" s="423">
        <v>2521</v>
      </c>
      <c r="B109" s="385"/>
      <c r="C109" s="424" t="s">
        <v>59</v>
      </c>
      <c r="D109" s="60">
        <f t="shared" si="1"/>
        <v>0</v>
      </c>
      <c r="E109" s="393"/>
      <c r="F109" s="399"/>
      <c r="G109" s="387"/>
      <c r="H109" s="386"/>
      <c r="I109" s="351"/>
    </row>
    <row r="110" spans="1:9" s="348" customFormat="1" ht="14.25" x14ac:dyDescent="0.2">
      <c r="A110" s="423">
        <v>2531</v>
      </c>
      <c r="B110" s="385"/>
      <c r="C110" s="424" t="s">
        <v>60</v>
      </c>
      <c r="D110" s="60">
        <f t="shared" si="1"/>
        <v>0</v>
      </c>
      <c r="E110" s="393"/>
      <c r="F110" s="402"/>
      <c r="G110" s="82"/>
      <c r="H110" s="78"/>
      <c r="I110" s="351"/>
    </row>
    <row r="111" spans="1:9" s="348" customFormat="1" ht="28.5" x14ac:dyDescent="0.2">
      <c r="A111" s="423">
        <v>2541</v>
      </c>
      <c r="B111" s="385"/>
      <c r="C111" s="424" t="s">
        <v>61</v>
      </c>
      <c r="D111" s="60">
        <f t="shared" si="1"/>
        <v>0</v>
      </c>
      <c r="E111" s="393"/>
      <c r="F111" s="402"/>
      <c r="G111" s="82"/>
      <c r="H111" s="78"/>
      <c r="I111" s="351"/>
    </row>
    <row r="112" spans="1:9" s="348" customFormat="1" ht="28.5" x14ac:dyDescent="0.2">
      <c r="A112" s="423">
        <v>2551</v>
      </c>
      <c r="B112" s="385"/>
      <c r="C112" s="424" t="s">
        <v>62</v>
      </c>
      <c r="D112" s="60"/>
      <c r="E112" s="393"/>
      <c r="F112" s="402"/>
      <c r="G112" s="82"/>
      <c r="H112" s="78"/>
      <c r="I112" s="351"/>
    </row>
    <row r="113" spans="1:9" s="348" customFormat="1" ht="28.5" x14ac:dyDescent="0.2">
      <c r="A113" s="423">
        <v>2561</v>
      </c>
      <c r="B113" s="385"/>
      <c r="C113" s="424" t="s">
        <v>275</v>
      </c>
      <c r="D113" s="60">
        <f t="shared" si="1"/>
        <v>0</v>
      </c>
      <c r="E113" s="393"/>
      <c r="F113" s="402"/>
      <c r="G113" s="82"/>
      <c r="H113" s="78"/>
      <c r="I113" s="351"/>
    </row>
    <row r="114" spans="1:9" s="348" customFormat="1" ht="14.25" x14ac:dyDescent="0.2">
      <c r="A114" s="423">
        <v>2591</v>
      </c>
      <c r="B114" s="385"/>
      <c r="C114" s="424" t="s">
        <v>64</v>
      </c>
      <c r="D114" s="60">
        <f t="shared" si="1"/>
        <v>0</v>
      </c>
      <c r="E114" s="393"/>
      <c r="F114" s="402"/>
      <c r="G114" s="82"/>
      <c r="H114" s="78"/>
      <c r="I114" s="351"/>
    </row>
    <row r="115" spans="1:9" s="348" customFormat="1" ht="71.25" x14ac:dyDescent="0.2">
      <c r="A115" s="423">
        <v>2611</v>
      </c>
      <c r="B115" s="385"/>
      <c r="C115" s="424" t="s">
        <v>276</v>
      </c>
      <c r="D115" s="60">
        <f t="shared" si="1"/>
        <v>0</v>
      </c>
      <c r="E115" s="393"/>
      <c r="F115" s="402"/>
      <c r="G115" s="82"/>
      <c r="H115" s="78"/>
      <c r="I115" s="351"/>
    </row>
    <row r="116" spans="1:9" s="348" customFormat="1" ht="57" x14ac:dyDescent="0.2">
      <c r="A116" s="423">
        <v>2612</v>
      </c>
      <c r="B116" s="385"/>
      <c r="C116" s="424" t="s">
        <v>277</v>
      </c>
      <c r="D116" s="60">
        <f t="shared" si="1"/>
        <v>0</v>
      </c>
      <c r="E116" s="393"/>
      <c r="F116" s="402"/>
      <c r="G116" s="82"/>
      <c r="H116" s="78"/>
      <c r="I116" s="351"/>
    </row>
    <row r="117" spans="1:9" s="348" customFormat="1" ht="57" x14ac:dyDescent="0.2">
      <c r="A117" s="423">
        <v>2613</v>
      </c>
      <c r="B117" s="385"/>
      <c r="C117" s="424" t="s">
        <v>278</v>
      </c>
      <c r="D117" s="60">
        <f t="shared" si="1"/>
        <v>0</v>
      </c>
      <c r="E117" s="393"/>
      <c r="F117" s="402"/>
      <c r="G117" s="82"/>
      <c r="H117" s="78"/>
      <c r="I117" s="351"/>
    </row>
    <row r="118" spans="1:9" s="348" customFormat="1" ht="42.75" x14ac:dyDescent="0.2">
      <c r="A118" s="423">
        <v>2614</v>
      </c>
      <c r="B118" s="385"/>
      <c r="C118" s="424" t="s">
        <v>279</v>
      </c>
      <c r="D118" s="60">
        <f t="shared" si="1"/>
        <v>0</v>
      </c>
      <c r="E118" s="393"/>
      <c r="F118" s="402"/>
      <c r="G118" s="82"/>
      <c r="H118" s="78"/>
      <c r="I118" s="351"/>
    </row>
    <row r="119" spans="1:9" s="348" customFormat="1" ht="14.25" x14ac:dyDescent="0.2">
      <c r="A119" s="423">
        <v>2711</v>
      </c>
      <c r="B119" s="352"/>
      <c r="C119" s="424" t="s">
        <v>67</v>
      </c>
      <c r="D119" s="60">
        <f t="shared" si="1"/>
        <v>0</v>
      </c>
      <c r="E119" s="393"/>
      <c r="F119" s="402"/>
      <c r="G119" s="82"/>
      <c r="H119" s="78"/>
      <c r="I119" s="351"/>
    </row>
    <row r="120" spans="1:9" s="348" customFormat="1" ht="28.5" x14ac:dyDescent="0.2">
      <c r="A120" s="423">
        <v>2721</v>
      </c>
      <c r="B120" s="352"/>
      <c r="C120" s="424" t="s">
        <v>68</v>
      </c>
      <c r="D120" s="60">
        <f t="shared" si="1"/>
        <v>0</v>
      </c>
      <c r="E120" s="393"/>
      <c r="F120" s="399"/>
      <c r="G120" s="82"/>
      <c r="H120" s="78"/>
      <c r="I120" s="351"/>
    </row>
    <row r="121" spans="1:9" s="348" customFormat="1" ht="14.25" x14ac:dyDescent="0.2">
      <c r="A121" s="423">
        <v>2731</v>
      </c>
      <c r="B121" s="385"/>
      <c r="C121" s="424" t="s">
        <v>69</v>
      </c>
      <c r="D121" s="60">
        <f t="shared" si="1"/>
        <v>0</v>
      </c>
      <c r="E121" s="393"/>
      <c r="F121" s="399"/>
      <c r="G121" s="387"/>
      <c r="H121" s="386"/>
      <c r="I121" s="351"/>
    </row>
    <row r="122" spans="1:9" s="348" customFormat="1" ht="14.25" x14ac:dyDescent="0.2">
      <c r="A122" s="423">
        <v>2741</v>
      </c>
      <c r="B122" s="385"/>
      <c r="C122" s="424" t="s">
        <v>280</v>
      </c>
      <c r="D122" s="60">
        <f t="shared" si="1"/>
        <v>0</v>
      </c>
      <c r="E122" s="393"/>
      <c r="F122" s="402"/>
      <c r="G122" s="387"/>
      <c r="H122" s="78"/>
      <c r="I122" s="351"/>
    </row>
    <row r="123" spans="1:9" s="348" customFormat="1" ht="28.9" customHeight="1" x14ac:dyDescent="0.2">
      <c r="A123" s="423">
        <v>2751</v>
      </c>
      <c r="B123" s="385"/>
      <c r="C123" s="424" t="s">
        <v>281</v>
      </c>
      <c r="D123" s="60">
        <f t="shared" si="1"/>
        <v>0</v>
      </c>
      <c r="E123" s="393"/>
      <c r="F123" s="399"/>
      <c r="G123" s="387"/>
      <c r="H123" s="386"/>
      <c r="I123" s="351"/>
    </row>
    <row r="124" spans="1:9" s="348" customFormat="1" ht="14.25" x14ac:dyDescent="0.2">
      <c r="A124" s="423">
        <v>2811</v>
      </c>
      <c r="B124" s="385"/>
      <c r="C124" s="424" t="s">
        <v>282</v>
      </c>
      <c r="D124" s="60">
        <f t="shared" si="1"/>
        <v>0</v>
      </c>
      <c r="E124" s="393"/>
      <c r="F124" s="403"/>
      <c r="G124" s="82"/>
      <c r="H124" s="78"/>
      <c r="I124" s="351"/>
    </row>
    <row r="125" spans="1:9" s="348" customFormat="1" ht="24" customHeight="1" x14ac:dyDescent="0.2">
      <c r="A125" s="423">
        <v>2821</v>
      </c>
      <c r="B125" s="385"/>
      <c r="C125" s="424" t="s">
        <v>283</v>
      </c>
      <c r="D125" s="60">
        <f t="shared" si="1"/>
        <v>0</v>
      </c>
      <c r="E125" s="393"/>
      <c r="F125" s="403"/>
      <c r="G125" s="82"/>
      <c r="H125" s="78"/>
      <c r="I125" s="351"/>
    </row>
    <row r="126" spans="1:9" s="348" customFormat="1" ht="28.5" x14ac:dyDescent="0.2">
      <c r="A126" s="423">
        <v>2831</v>
      </c>
      <c r="B126" s="385"/>
      <c r="C126" s="424" t="s">
        <v>284</v>
      </c>
      <c r="D126" s="60">
        <f t="shared" si="1"/>
        <v>0</v>
      </c>
      <c r="E126" s="393"/>
      <c r="F126" s="399"/>
      <c r="G126" s="82"/>
      <c r="H126" s="78"/>
      <c r="I126" s="351"/>
    </row>
    <row r="127" spans="1:9" s="348" customFormat="1" ht="26.45" customHeight="1" x14ac:dyDescent="0.2">
      <c r="A127" s="423">
        <v>2911</v>
      </c>
      <c r="B127" s="385"/>
      <c r="C127" s="424" t="s">
        <v>70</v>
      </c>
      <c r="D127" s="60">
        <f t="shared" si="1"/>
        <v>0</v>
      </c>
      <c r="E127" s="393"/>
      <c r="F127" s="403"/>
      <c r="G127" s="82"/>
      <c r="H127" s="78"/>
      <c r="I127" s="351"/>
    </row>
    <row r="128" spans="1:9" s="348" customFormat="1" ht="28.5" x14ac:dyDescent="0.2">
      <c r="A128" s="423">
        <v>2921</v>
      </c>
      <c r="B128" s="385"/>
      <c r="C128" s="424" t="s">
        <v>71</v>
      </c>
      <c r="D128" s="60">
        <f t="shared" si="1"/>
        <v>0</v>
      </c>
      <c r="E128" s="393"/>
      <c r="F128" s="403"/>
      <c r="G128" s="82"/>
      <c r="H128" s="78"/>
      <c r="I128" s="351"/>
    </row>
    <row r="129" spans="1:10" s="348" customFormat="1" ht="57" x14ac:dyDescent="0.2">
      <c r="A129" s="423">
        <v>2931</v>
      </c>
      <c r="B129" s="385"/>
      <c r="C129" s="424" t="s">
        <v>72</v>
      </c>
      <c r="D129" s="60">
        <f t="shared" si="1"/>
        <v>0</v>
      </c>
      <c r="E129" s="393"/>
      <c r="F129" s="399"/>
      <c r="G129" s="387"/>
      <c r="H129" s="386"/>
      <c r="I129" s="351"/>
    </row>
    <row r="130" spans="1:10" s="348" customFormat="1" ht="42.75" x14ac:dyDescent="0.2">
      <c r="A130" s="423">
        <v>2941</v>
      </c>
      <c r="B130" s="385"/>
      <c r="C130" s="424" t="s">
        <v>285</v>
      </c>
      <c r="D130" s="60">
        <f t="shared" si="1"/>
        <v>0</v>
      </c>
      <c r="E130" s="393"/>
      <c r="F130" s="399"/>
      <c r="G130" s="82"/>
      <c r="H130" s="78"/>
      <c r="I130" s="351"/>
    </row>
    <row r="131" spans="1:10" s="348" customFormat="1" ht="42.75" x14ac:dyDescent="0.2">
      <c r="A131" s="423">
        <v>2951</v>
      </c>
      <c r="B131" s="385"/>
      <c r="C131" s="424" t="s">
        <v>286</v>
      </c>
      <c r="D131" s="60">
        <f t="shared" si="1"/>
        <v>0</v>
      </c>
      <c r="E131" s="393"/>
      <c r="F131" s="403"/>
      <c r="G131" s="82"/>
      <c r="H131" s="78"/>
      <c r="I131" s="351"/>
    </row>
    <row r="132" spans="1:10" s="348" customFormat="1" ht="28.5" x14ac:dyDescent="0.2">
      <c r="A132" s="423">
        <v>2961</v>
      </c>
      <c r="B132" s="385"/>
      <c r="C132" s="424" t="s">
        <v>75</v>
      </c>
      <c r="D132" s="60">
        <f t="shared" si="1"/>
        <v>0</v>
      </c>
      <c r="E132" s="393"/>
      <c r="F132" s="403"/>
      <c r="G132" s="82"/>
      <c r="H132" s="78"/>
      <c r="I132" s="351"/>
    </row>
    <row r="133" spans="1:10" s="348" customFormat="1" ht="28.5" x14ac:dyDescent="0.2">
      <c r="A133" s="423">
        <v>2971</v>
      </c>
      <c r="B133" s="385"/>
      <c r="C133" s="424" t="s">
        <v>287</v>
      </c>
      <c r="D133" s="60">
        <f t="shared" si="1"/>
        <v>0</v>
      </c>
      <c r="E133" s="393"/>
      <c r="F133" s="403"/>
      <c r="G133" s="82"/>
      <c r="H133" s="78"/>
      <c r="I133" s="351"/>
    </row>
    <row r="134" spans="1:10" s="348" customFormat="1" ht="28.5" x14ac:dyDescent="0.2">
      <c r="A134" s="423">
        <v>2981</v>
      </c>
      <c r="B134" s="385"/>
      <c r="C134" s="424" t="s">
        <v>76</v>
      </c>
      <c r="D134" s="60">
        <f t="shared" si="1"/>
        <v>0</v>
      </c>
      <c r="E134" s="393"/>
      <c r="F134" s="403"/>
      <c r="G134" s="82"/>
      <c r="H134" s="78"/>
      <c r="I134" s="351"/>
    </row>
    <row r="135" spans="1:10" s="348" customFormat="1" ht="27.6" customHeight="1" x14ac:dyDescent="0.2">
      <c r="A135" s="423">
        <v>2991</v>
      </c>
      <c r="B135" s="385"/>
      <c r="C135" s="424" t="s">
        <v>77</v>
      </c>
      <c r="D135" s="60">
        <f t="shared" si="1"/>
        <v>0</v>
      </c>
      <c r="E135" s="393"/>
      <c r="F135" s="403"/>
      <c r="G135" s="82"/>
      <c r="H135" s="78"/>
      <c r="I135" s="351"/>
    </row>
    <row r="136" spans="1:10" s="344" customFormat="1" ht="25.5" x14ac:dyDescent="0.2">
      <c r="A136" s="349"/>
      <c r="B136" s="349"/>
      <c r="C136" s="362" t="s">
        <v>17</v>
      </c>
      <c r="D136" s="65">
        <f>SUM(D72:D135)</f>
        <v>20980</v>
      </c>
      <c r="E136" s="65">
        <f>SUM(E72:E135)</f>
        <v>0</v>
      </c>
      <c r="F136" s="65">
        <f>SUM(F72:F135)</f>
        <v>0</v>
      </c>
      <c r="G136" s="65">
        <f>SUM(G72:G135)</f>
        <v>10709.79</v>
      </c>
      <c r="H136" s="65">
        <f>SUM(H72:H135)</f>
        <v>10270.209999999999</v>
      </c>
      <c r="I136" s="350"/>
      <c r="J136" s="328"/>
    </row>
    <row r="137" spans="1:10" s="348" customFormat="1" ht="14.25" x14ac:dyDescent="0.2">
      <c r="A137" s="423">
        <v>3111</v>
      </c>
      <c r="B137" s="385"/>
      <c r="C137" s="424" t="s">
        <v>288</v>
      </c>
      <c r="D137" s="60">
        <f t="shared" ref="D137:D204" si="2">SUM(E137:H137)</f>
        <v>0</v>
      </c>
      <c r="E137" s="393"/>
      <c r="F137" s="399"/>
      <c r="G137" s="387"/>
      <c r="H137" s="386"/>
      <c r="I137" s="351"/>
    </row>
    <row r="138" spans="1:10" s="348" customFormat="1" ht="14.25" x14ac:dyDescent="0.2">
      <c r="A138" s="423">
        <v>3112</v>
      </c>
      <c r="B138" s="385"/>
      <c r="C138" s="424" t="s">
        <v>289</v>
      </c>
      <c r="D138" s="60">
        <f t="shared" si="2"/>
        <v>0</v>
      </c>
      <c r="E138" s="393"/>
      <c r="F138" s="399"/>
      <c r="G138" s="82"/>
      <c r="H138" s="78"/>
      <c r="I138" s="351"/>
    </row>
    <row r="139" spans="1:10" s="348" customFormat="1" ht="28.5" x14ac:dyDescent="0.2">
      <c r="A139" s="423">
        <v>3113</v>
      </c>
      <c r="B139" s="385"/>
      <c r="C139" s="424" t="s">
        <v>290</v>
      </c>
      <c r="D139" s="60">
        <f t="shared" si="2"/>
        <v>0</v>
      </c>
      <c r="E139" s="331"/>
      <c r="F139" s="403"/>
      <c r="G139" s="82"/>
      <c r="H139" s="78"/>
      <c r="I139" s="351"/>
    </row>
    <row r="140" spans="1:10" s="348" customFormat="1" ht="14.25" x14ac:dyDescent="0.2">
      <c r="A140" s="423">
        <v>3121</v>
      </c>
      <c r="B140" s="385"/>
      <c r="C140" s="424" t="s">
        <v>291</v>
      </c>
      <c r="D140" s="60">
        <f t="shared" si="2"/>
        <v>0</v>
      </c>
      <c r="E140" s="393"/>
      <c r="F140" s="399"/>
      <c r="G140" s="387"/>
      <c r="H140" s="386"/>
      <c r="I140" s="351"/>
    </row>
    <row r="141" spans="1:10" s="348" customFormat="1" ht="14.25" x14ac:dyDescent="0.2">
      <c r="A141" s="423">
        <v>3131</v>
      </c>
      <c r="B141" s="385"/>
      <c r="C141" s="424" t="s">
        <v>292</v>
      </c>
      <c r="D141" s="60">
        <f t="shared" si="2"/>
        <v>0</v>
      </c>
      <c r="E141" s="393"/>
      <c r="F141" s="399"/>
      <c r="G141" s="387"/>
      <c r="H141" s="386"/>
      <c r="I141" s="351"/>
    </row>
    <row r="142" spans="1:10" s="348" customFormat="1" ht="14.25" x14ac:dyDescent="0.2">
      <c r="A142" s="423">
        <v>3141</v>
      </c>
      <c r="B142" s="385"/>
      <c r="C142" s="424" t="s">
        <v>293</v>
      </c>
      <c r="D142" s="60">
        <f t="shared" si="2"/>
        <v>0</v>
      </c>
      <c r="E142" s="393"/>
      <c r="F142" s="399"/>
      <c r="G142" s="387"/>
      <c r="H142" s="386"/>
      <c r="I142" s="351"/>
    </row>
    <row r="143" spans="1:10" s="348" customFormat="1" ht="14.25" x14ac:dyDescent="0.2">
      <c r="A143" s="423">
        <v>3151</v>
      </c>
      <c r="B143" s="385"/>
      <c r="C143" s="424" t="s">
        <v>294</v>
      </c>
      <c r="D143" s="60">
        <f t="shared" si="2"/>
        <v>0</v>
      </c>
      <c r="E143" s="393"/>
      <c r="F143" s="399"/>
      <c r="G143" s="387"/>
      <c r="H143" s="386"/>
      <c r="I143" s="351"/>
    </row>
    <row r="144" spans="1:10" s="348" customFormat="1" ht="28.5" x14ac:dyDescent="0.2">
      <c r="A144" s="423">
        <v>3161</v>
      </c>
      <c r="B144" s="353"/>
      <c r="C144" s="424" t="s">
        <v>295</v>
      </c>
      <c r="D144" s="60">
        <f t="shared" si="2"/>
        <v>0</v>
      </c>
      <c r="E144" s="393"/>
      <c r="F144" s="403"/>
      <c r="G144" s="82"/>
      <c r="H144" s="78"/>
      <c r="I144" s="351"/>
    </row>
    <row r="145" spans="1:9" s="348" customFormat="1" ht="28.5" x14ac:dyDescent="0.2">
      <c r="A145" s="423">
        <v>3171</v>
      </c>
      <c r="B145" s="385"/>
      <c r="C145" s="424" t="s">
        <v>296</v>
      </c>
      <c r="D145" s="60">
        <f t="shared" si="2"/>
        <v>0</v>
      </c>
      <c r="E145" s="393"/>
      <c r="F145" s="403"/>
      <c r="G145" s="82"/>
      <c r="H145" s="386"/>
      <c r="I145" s="351"/>
    </row>
    <row r="146" spans="1:9" s="348" customFormat="1" ht="14.25" x14ac:dyDescent="0.2">
      <c r="A146" s="423">
        <v>3181</v>
      </c>
      <c r="B146" s="385"/>
      <c r="C146" s="424" t="s">
        <v>297</v>
      </c>
      <c r="D146" s="60">
        <f t="shared" si="2"/>
        <v>2600</v>
      </c>
      <c r="E146" s="393"/>
      <c r="F146" s="403"/>
      <c r="G146" s="82"/>
      <c r="H146" s="386">
        <v>2600</v>
      </c>
      <c r="I146" s="351"/>
    </row>
    <row r="147" spans="1:9" s="348" customFormat="1" ht="14.25" x14ac:dyDescent="0.2">
      <c r="A147" s="423">
        <v>3182</v>
      </c>
      <c r="B147" s="385"/>
      <c r="C147" s="424" t="s">
        <v>298</v>
      </c>
      <c r="D147" s="60">
        <f t="shared" si="2"/>
        <v>0</v>
      </c>
      <c r="E147" s="393"/>
      <c r="F147" s="403"/>
      <c r="G147" s="82"/>
      <c r="H147" s="386"/>
      <c r="I147" s="351"/>
    </row>
    <row r="148" spans="1:9" s="348" customFormat="1" ht="28.5" x14ac:dyDescent="0.2">
      <c r="A148" s="423">
        <v>3191</v>
      </c>
      <c r="B148" s="385"/>
      <c r="C148" s="424" t="s">
        <v>299</v>
      </c>
      <c r="D148" s="60">
        <f t="shared" si="2"/>
        <v>0</v>
      </c>
      <c r="E148" s="393"/>
      <c r="F148" s="403"/>
      <c r="G148" s="82"/>
      <c r="H148" s="386"/>
      <c r="I148" s="351"/>
    </row>
    <row r="149" spans="1:9" s="348" customFormat="1" ht="14.25" x14ac:dyDescent="0.2">
      <c r="A149" s="423">
        <v>3192</v>
      </c>
      <c r="B149" s="385"/>
      <c r="C149" s="424" t="s">
        <v>300</v>
      </c>
      <c r="D149" s="60">
        <f t="shared" si="2"/>
        <v>0</v>
      </c>
      <c r="E149" s="393"/>
      <c r="F149" s="403"/>
      <c r="G149" s="82"/>
      <c r="H149" s="386"/>
      <c r="I149" s="351"/>
    </row>
    <row r="150" spans="1:9" s="348" customFormat="1" ht="14.25" x14ac:dyDescent="0.2">
      <c r="A150" s="423">
        <v>3211</v>
      </c>
      <c r="B150" s="385"/>
      <c r="C150" s="424" t="s">
        <v>301</v>
      </c>
      <c r="D150" s="60">
        <f t="shared" si="2"/>
        <v>0</v>
      </c>
      <c r="E150" s="393"/>
      <c r="F150" s="403"/>
      <c r="G150" s="82"/>
      <c r="H150" s="386"/>
      <c r="I150" s="351"/>
    </row>
    <row r="151" spans="1:9" s="348" customFormat="1" ht="14.25" x14ac:dyDescent="0.2">
      <c r="A151" s="423">
        <v>3221</v>
      </c>
      <c r="B151" s="385"/>
      <c r="C151" s="424" t="s">
        <v>302</v>
      </c>
      <c r="D151" s="60">
        <f t="shared" si="2"/>
        <v>0</v>
      </c>
      <c r="E151" s="393"/>
      <c r="F151" s="403"/>
      <c r="G151" s="82"/>
      <c r="H151" s="386"/>
      <c r="I151" s="351"/>
    </row>
    <row r="152" spans="1:9" s="348" customFormat="1" ht="14.25" x14ac:dyDescent="0.2">
      <c r="A152" s="423">
        <v>3231</v>
      </c>
      <c r="B152" s="385"/>
      <c r="C152" s="424" t="s">
        <v>303</v>
      </c>
      <c r="D152" s="60">
        <f t="shared" si="2"/>
        <v>0</v>
      </c>
      <c r="E152" s="393"/>
      <c r="F152" s="403"/>
      <c r="G152" s="82"/>
      <c r="H152" s="386"/>
      <c r="I152" s="351"/>
    </row>
    <row r="153" spans="1:9" s="348" customFormat="1" ht="28.5" x14ac:dyDescent="0.2">
      <c r="A153" s="423">
        <v>3232</v>
      </c>
      <c r="B153" s="385"/>
      <c r="C153" s="424" t="s">
        <v>304</v>
      </c>
      <c r="D153" s="60">
        <f t="shared" si="2"/>
        <v>0</v>
      </c>
      <c r="E153" s="393"/>
      <c r="F153" s="403"/>
      <c r="G153" s="82"/>
      <c r="H153" s="386"/>
      <c r="I153" s="351"/>
    </row>
    <row r="154" spans="1:9" s="348" customFormat="1" ht="28.5" x14ac:dyDescent="0.2">
      <c r="A154" s="423">
        <v>3241</v>
      </c>
      <c r="B154" s="385"/>
      <c r="C154" s="424" t="s">
        <v>305</v>
      </c>
      <c r="D154" s="60">
        <f t="shared" si="2"/>
        <v>0</v>
      </c>
      <c r="E154" s="393"/>
      <c r="F154" s="403"/>
      <c r="G154" s="82"/>
      <c r="H154" s="386"/>
      <c r="I154" s="351"/>
    </row>
    <row r="155" spans="1:9" s="348" customFormat="1" ht="71.25" x14ac:dyDescent="0.2">
      <c r="A155" s="423">
        <v>3251</v>
      </c>
      <c r="B155" s="385"/>
      <c r="C155" s="424" t="s">
        <v>306</v>
      </c>
      <c r="D155" s="60">
        <f t="shared" si="2"/>
        <v>0</v>
      </c>
      <c r="E155" s="393"/>
      <c r="F155" s="403"/>
      <c r="G155" s="82"/>
      <c r="H155" s="386"/>
      <c r="I155" s="351"/>
    </row>
    <row r="156" spans="1:9" s="348" customFormat="1" ht="57" x14ac:dyDescent="0.2">
      <c r="A156" s="423">
        <v>3252</v>
      </c>
      <c r="B156" s="385"/>
      <c r="C156" s="424" t="s">
        <v>307</v>
      </c>
      <c r="D156" s="60">
        <f t="shared" si="2"/>
        <v>0</v>
      </c>
      <c r="E156" s="393"/>
      <c r="F156" s="403"/>
      <c r="G156" s="82"/>
      <c r="H156" s="386"/>
      <c r="I156" s="351"/>
    </row>
    <row r="157" spans="1:9" s="348" customFormat="1" ht="57" x14ac:dyDescent="0.2">
      <c r="A157" s="423">
        <v>3253</v>
      </c>
      <c r="B157" s="385"/>
      <c r="C157" s="424" t="s">
        <v>308</v>
      </c>
      <c r="D157" s="60">
        <f t="shared" si="2"/>
        <v>0</v>
      </c>
      <c r="E157" s="393"/>
      <c r="F157" s="403"/>
      <c r="G157" s="82"/>
      <c r="H157" s="386"/>
      <c r="I157" s="351"/>
    </row>
    <row r="158" spans="1:9" s="348" customFormat="1" ht="57" x14ac:dyDescent="0.2">
      <c r="A158" s="423">
        <v>3254</v>
      </c>
      <c r="B158" s="385"/>
      <c r="C158" s="424" t="s">
        <v>309</v>
      </c>
      <c r="D158" s="60">
        <f t="shared" si="2"/>
        <v>0</v>
      </c>
      <c r="E158" s="393"/>
      <c r="F158" s="403"/>
      <c r="G158" s="82"/>
      <c r="H158" s="386"/>
      <c r="I158" s="351"/>
    </row>
    <row r="159" spans="1:9" s="348" customFormat="1" ht="28.5" x14ac:dyDescent="0.2">
      <c r="A159" s="423">
        <v>3261</v>
      </c>
      <c r="B159" s="385"/>
      <c r="C159" s="424" t="s">
        <v>310</v>
      </c>
      <c r="D159" s="60">
        <f t="shared" si="2"/>
        <v>0</v>
      </c>
      <c r="E159" s="393"/>
      <c r="F159" s="403"/>
      <c r="G159" s="82"/>
      <c r="H159" s="386"/>
      <c r="I159" s="351"/>
    </row>
    <row r="160" spans="1:9" s="348" customFormat="1" ht="14.25" x14ac:dyDescent="0.2">
      <c r="A160" s="423">
        <v>3271</v>
      </c>
      <c r="B160" s="385"/>
      <c r="C160" s="424" t="s">
        <v>311</v>
      </c>
      <c r="D160" s="60">
        <f t="shared" si="2"/>
        <v>0</v>
      </c>
      <c r="E160" s="393"/>
      <c r="F160" s="403"/>
      <c r="G160" s="82"/>
      <c r="H160" s="386"/>
      <c r="I160" s="351"/>
    </row>
    <row r="161" spans="1:12" s="348" customFormat="1" ht="14.25" x14ac:dyDescent="0.2">
      <c r="A161" s="423">
        <v>3291</v>
      </c>
      <c r="B161" s="385"/>
      <c r="C161" s="424" t="s">
        <v>312</v>
      </c>
      <c r="D161" s="60">
        <f t="shared" si="2"/>
        <v>0</v>
      </c>
      <c r="E161" s="393"/>
      <c r="F161" s="403"/>
      <c r="G161" s="82"/>
      <c r="H161" s="386"/>
      <c r="I161" s="351"/>
    </row>
    <row r="162" spans="1:12" s="348" customFormat="1" ht="28.5" x14ac:dyDescent="0.2">
      <c r="A162" s="423">
        <v>3292</v>
      </c>
      <c r="B162" s="385"/>
      <c r="C162" s="424" t="s">
        <v>313</v>
      </c>
      <c r="D162" s="60">
        <f t="shared" si="2"/>
        <v>0</v>
      </c>
      <c r="E162" s="393"/>
      <c r="F162" s="403"/>
      <c r="G162" s="82"/>
      <c r="H162" s="386"/>
      <c r="I162" s="351"/>
    </row>
    <row r="163" spans="1:12" s="348" customFormat="1" ht="14.25" x14ac:dyDescent="0.2">
      <c r="A163" s="423">
        <v>3293</v>
      </c>
      <c r="B163" s="385"/>
      <c r="C163" s="424" t="s">
        <v>314</v>
      </c>
      <c r="D163" s="60">
        <f t="shared" si="2"/>
        <v>0</v>
      </c>
      <c r="E163" s="393"/>
      <c r="F163" s="403"/>
      <c r="G163" s="82"/>
      <c r="H163" s="386"/>
      <c r="I163" s="351"/>
    </row>
    <row r="164" spans="1:12" s="348" customFormat="1" ht="28.5" x14ac:dyDescent="0.2">
      <c r="A164" s="423">
        <v>3311</v>
      </c>
      <c r="B164" s="385"/>
      <c r="C164" s="424" t="s">
        <v>88</v>
      </c>
      <c r="D164" s="60">
        <f t="shared" si="2"/>
        <v>0</v>
      </c>
      <c r="E164" s="393"/>
      <c r="F164" s="403"/>
      <c r="G164" s="82"/>
      <c r="H164" s="386"/>
      <c r="I164" s="351"/>
    </row>
    <row r="165" spans="1:12" s="348" customFormat="1" ht="28.5" x14ac:dyDescent="0.2">
      <c r="A165" s="423">
        <v>3321</v>
      </c>
      <c r="B165" s="385"/>
      <c r="C165" s="424" t="s">
        <v>315</v>
      </c>
      <c r="D165" s="60">
        <f t="shared" si="2"/>
        <v>0</v>
      </c>
      <c r="E165" s="393"/>
      <c r="F165" s="403"/>
      <c r="G165" s="82"/>
      <c r="H165" s="386"/>
      <c r="I165" s="351"/>
    </row>
    <row r="166" spans="1:12" s="348" customFormat="1" ht="28.5" x14ac:dyDescent="0.2">
      <c r="A166" s="423">
        <v>3331</v>
      </c>
      <c r="B166" s="385"/>
      <c r="C166" s="424" t="s">
        <v>316</v>
      </c>
      <c r="D166" s="60">
        <f t="shared" si="2"/>
        <v>0</v>
      </c>
      <c r="E166" s="393"/>
      <c r="F166" s="403"/>
      <c r="G166" s="82"/>
      <c r="H166" s="386"/>
      <c r="I166" s="351"/>
    </row>
    <row r="167" spans="1:12" s="348" customFormat="1" ht="14.25" x14ac:dyDescent="0.2">
      <c r="A167" s="423">
        <v>3341</v>
      </c>
      <c r="B167" s="385"/>
      <c r="C167" s="424" t="s">
        <v>90</v>
      </c>
      <c r="D167" s="60">
        <f t="shared" si="2"/>
        <v>0</v>
      </c>
      <c r="E167" s="393"/>
      <c r="F167" s="403"/>
      <c r="G167" s="82"/>
      <c r="H167" s="386"/>
      <c r="I167" s="351"/>
    </row>
    <row r="168" spans="1:12" s="348" customFormat="1" ht="14.25" x14ac:dyDescent="0.2">
      <c r="A168" s="423">
        <v>3342</v>
      </c>
      <c r="B168" s="385"/>
      <c r="C168" s="424" t="s">
        <v>91</v>
      </c>
      <c r="D168" s="60">
        <f t="shared" si="2"/>
        <v>0</v>
      </c>
      <c r="E168" s="393"/>
      <c r="F168" s="403"/>
      <c r="G168" s="82"/>
      <c r="H168" s="386"/>
      <c r="I168" s="351"/>
    </row>
    <row r="169" spans="1:12" s="348" customFormat="1" ht="28.5" x14ac:dyDescent="0.2">
      <c r="A169" s="423">
        <v>3351</v>
      </c>
      <c r="B169" s="385"/>
      <c r="C169" s="424" t="s">
        <v>317</v>
      </c>
      <c r="D169" s="60">
        <f t="shared" si="2"/>
        <v>0</v>
      </c>
      <c r="E169" s="393"/>
      <c r="F169" s="403"/>
      <c r="G169" s="82"/>
      <c r="H169" s="386"/>
      <c r="I169" s="351"/>
    </row>
    <row r="170" spans="1:12" s="348" customFormat="1" ht="14.25" x14ac:dyDescent="0.2">
      <c r="A170" s="423">
        <v>3361</v>
      </c>
      <c r="B170" s="385"/>
      <c r="C170" s="424" t="s">
        <v>318</v>
      </c>
      <c r="D170" s="60">
        <f t="shared" si="2"/>
        <v>0</v>
      </c>
      <c r="E170" s="393"/>
      <c r="F170" s="403"/>
      <c r="G170" s="82"/>
      <c r="H170" s="386"/>
      <c r="I170" s="351"/>
    </row>
    <row r="171" spans="1:12" s="348" customFormat="1" ht="28.5" x14ac:dyDescent="0.2">
      <c r="A171" s="423">
        <v>3362</v>
      </c>
      <c r="B171" s="385"/>
      <c r="C171" s="424" t="s">
        <v>468</v>
      </c>
      <c r="D171" s="60">
        <f t="shared" si="2"/>
        <v>118330</v>
      </c>
      <c r="E171" s="393"/>
      <c r="F171" s="403">
        <f>57150-15370</f>
        <v>41780</v>
      </c>
      <c r="G171" s="82">
        <f>96550-20000</f>
        <v>76550</v>
      </c>
      <c r="H171" s="386"/>
      <c r="I171" s="351"/>
    </row>
    <row r="172" spans="1:12" s="348" customFormat="1" ht="28.5" x14ac:dyDescent="0.2">
      <c r="A172" s="423">
        <v>3363</v>
      </c>
      <c r="B172" s="385"/>
      <c r="C172" s="424" t="s">
        <v>320</v>
      </c>
      <c r="D172" s="60">
        <f t="shared" si="2"/>
        <v>0</v>
      </c>
      <c r="E172" s="393"/>
      <c r="F172" s="403"/>
      <c r="G172" s="82"/>
      <c r="H172" s="386"/>
      <c r="I172" s="351"/>
    </row>
    <row r="173" spans="1:12" s="348" customFormat="1" ht="42.75" x14ac:dyDescent="0.2">
      <c r="A173" s="423">
        <v>3364</v>
      </c>
      <c r="B173" s="385"/>
      <c r="C173" s="424" t="s">
        <v>321</v>
      </c>
      <c r="D173" s="60">
        <f t="shared" si="2"/>
        <v>0</v>
      </c>
      <c r="E173" s="393"/>
      <c r="F173" s="403"/>
      <c r="G173" s="82"/>
      <c r="H173" s="386"/>
      <c r="I173" s="351"/>
      <c r="L173" s="501"/>
    </row>
    <row r="174" spans="1:12" s="348" customFormat="1" ht="57" x14ac:dyDescent="0.2">
      <c r="A174" s="423">
        <v>3365</v>
      </c>
      <c r="B174" s="385"/>
      <c r="C174" s="424" t="s">
        <v>322</v>
      </c>
      <c r="D174" s="60">
        <f t="shared" si="2"/>
        <v>0</v>
      </c>
      <c r="E174" s="393"/>
      <c r="F174" s="403"/>
      <c r="G174" s="82"/>
      <c r="H174" s="386"/>
      <c r="I174" s="351"/>
    </row>
    <row r="175" spans="1:12" s="348" customFormat="1" ht="14.25" x14ac:dyDescent="0.2">
      <c r="A175" s="423">
        <v>3371</v>
      </c>
      <c r="B175" s="385"/>
      <c r="C175" s="424" t="s">
        <v>323</v>
      </c>
      <c r="D175" s="60">
        <f t="shared" si="2"/>
        <v>0</v>
      </c>
      <c r="E175" s="393"/>
      <c r="F175" s="403"/>
      <c r="G175" s="82"/>
      <c r="H175" s="386"/>
      <c r="I175" s="351"/>
    </row>
    <row r="176" spans="1:12" s="348" customFormat="1" ht="14.25" x14ac:dyDescent="0.2">
      <c r="A176" s="423">
        <v>3381</v>
      </c>
      <c r="B176" s="385"/>
      <c r="C176" s="424" t="s">
        <v>94</v>
      </c>
      <c r="D176" s="60">
        <f t="shared" si="2"/>
        <v>0</v>
      </c>
      <c r="E176" s="393"/>
      <c r="F176" s="403"/>
      <c r="G176" s="82"/>
      <c r="H176" s="386"/>
      <c r="I176" s="351"/>
    </row>
    <row r="177" spans="1:9" s="348" customFormat="1" ht="28.5" x14ac:dyDescent="0.2">
      <c r="A177" s="423">
        <v>3391</v>
      </c>
      <c r="B177" s="385"/>
      <c r="C177" s="424" t="s">
        <v>95</v>
      </c>
      <c r="D177" s="60">
        <f t="shared" si="2"/>
        <v>60000</v>
      </c>
      <c r="E177" s="393"/>
      <c r="F177" s="403"/>
      <c r="G177" s="82">
        <v>60000</v>
      </c>
      <c r="H177" s="386"/>
      <c r="I177" s="351"/>
    </row>
    <row r="178" spans="1:9" s="348" customFormat="1" ht="14.25" x14ac:dyDescent="0.2">
      <c r="A178" s="423">
        <v>3411</v>
      </c>
      <c r="B178" s="385"/>
      <c r="C178" s="424" t="s">
        <v>324</v>
      </c>
      <c r="D178" s="60">
        <f t="shared" si="2"/>
        <v>0</v>
      </c>
      <c r="E178" s="393"/>
      <c r="F178" s="399"/>
      <c r="G178" s="387"/>
      <c r="H178" s="386"/>
      <c r="I178" s="351"/>
    </row>
    <row r="179" spans="1:9" s="348" customFormat="1" ht="28.5" x14ac:dyDescent="0.2">
      <c r="A179" s="423">
        <v>3421</v>
      </c>
      <c r="B179" s="385"/>
      <c r="C179" s="424" t="s">
        <v>325</v>
      </c>
      <c r="D179" s="60">
        <f t="shared" si="2"/>
        <v>0</v>
      </c>
      <c r="E179" s="393"/>
      <c r="F179" s="399"/>
      <c r="G179" s="387"/>
      <c r="H179" s="386"/>
      <c r="I179" s="351"/>
    </row>
    <row r="180" spans="1:9" s="348" customFormat="1" ht="28.5" x14ac:dyDescent="0.2">
      <c r="A180" s="423">
        <v>3431</v>
      </c>
      <c r="B180" s="385"/>
      <c r="C180" s="424" t="s">
        <v>326</v>
      </c>
      <c r="D180" s="60">
        <f t="shared" si="2"/>
        <v>0</v>
      </c>
      <c r="E180" s="393"/>
      <c r="F180" s="403"/>
      <c r="G180" s="82"/>
      <c r="H180" s="78"/>
      <c r="I180" s="351"/>
    </row>
    <row r="181" spans="1:9" s="348" customFormat="1" ht="28.5" x14ac:dyDescent="0.2">
      <c r="A181" s="423">
        <v>3441</v>
      </c>
      <c r="B181" s="385"/>
      <c r="C181" s="424" t="s">
        <v>327</v>
      </c>
      <c r="D181" s="60">
        <f t="shared" si="2"/>
        <v>0</v>
      </c>
      <c r="E181" s="393"/>
      <c r="F181" s="403"/>
      <c r="G181" s="82"/>
      <c r="H181" s="78"/>
      <c r="I181" s="351"/>
    </row>
    <row r="182" spans="1:9" s="348" customFormat="1" ht="23.45" customHeight="1" x14ac:dyDescent="0.2">
      <c r="A182" s="423">
        <v>3451</v>
      </c>
      <c r="B182" s="385"/>
      <c r="C182" s="424" t="s">
        <v>97</v>
      </c>
      <c r="D182" s="60">
        <f t="shared" si="2"/>
        <v>0</v>
      </c>
      <c r="E182" s="393"/>
      <c r="F182" s="403"/>
      <c r="G182" s="82"/>
      <c r="H182" s="78"/>
      <c r="I182" s="351"/>
    </row>
    <row r="183" spans="1:9" s="348" customFormat="1" ht="14.25" x14ac:dyDescent="0.2">
      <c r="A183" s="423">
        <v>3461</v>
      </c>
      <c r="B183" s="385"/>
      <c r="C183" s="424" t="s">
        <v>328</v>
      </c>
      <c r="D183" s="60">
        <f t="shared" si="2"/>
        <v>0</v>
      </c>
      <c r="E183" s="393"/>
      <c r="F183" s="404"/>
      <c r="G183" s="82"/>
      <c r="H183" s="78"/>
      <c r="I183" s="351"/>
    </row>
    <row r="184" spans="1:9" s="348" customFormat="1" ht="14.25" x14ac:dyDescent="0.2">
      <c r="A184" s="423">
        <v>3471</v>
      </c>
      <c r="B184" s="385"/>
      <c r="C184" s="424" t="s">
        <v>329</v>
      </c>
      <c r="D184" s="60">
        <f t="shared" si="2"/>
        <v>0</v>
      </c>
      <c r="E184" s="393"/>
      <c r="F184" s="403"/>
      <c r="G184" s="82"/>
      <c r="H184" s="78"/>
      <c r="I184" s="351"/>
    </row>
    <row r="185" spans="1:9" s="348" customFormat="1" ht="14.25" x14ac:dyDescent="0.2">
      <c r="A185" s="423">
        <v>3481</v>
      </c>
      <c r="B185" s="385"/>
      <c r="C185" s="424" t="s">
        <v>330</v>
      </c>
      <c r="D185" s="60">
        <f t="shared" si="2"/>
        <v>0</v>
      </c>
      <c r="E185" s="393"/>
      <c r="F185" s="399"/>
      <c r="G185" s="387"/>
      <c r="H185" s="386"/>
      <c r="I185" s="351"/>
    </row>
    <row r="186" spans="1:9" s="348" customFormat="1" ht="28.5" x14ac:dyDescent="0.2">
      <c r="A186" s="423">
        <v>3491</v>
      </c>
      <c r="B186" s="385"/>
      <c r="C186" s="424" t="s">
        <v>331</v>
      </c>
      <c r="D186" s="60">
        <f t="shared" si="2"/>
        <v>0</v>
      </c>
      <c r="E186" s="393"/>
      <c r="F186" s="399"/>
      <c r="G186" s="387"/>
      <c r="H186" s="386"/>
      <c r="I186" s="351"/>
    </row>
    <row r="187" spans="1:9" s="348" customFormat="1" ht="42.75" x14ac:dyDescent="0.2">
      <c r="A187" s="423">
        <v>3511</v>
      </c>
      <c r="B187" s="385"/>
      <c r="C187" s="424" t="s">
        <v>332</v>
      </c>
      <c r="D187" s="60">
        <f t="shared" si="2"/>
        <v>0</v>
      </c>
      <c r="E187" s="393"/>
      <c r="F187" s="403"/>
      <c r="G187" s="82"/>
      <c r="H187" s="78"/>
      <c r="I187" s="351"/>
    </row>
    <row r="188" spans="1:9" s="348" customFormat="1" ht="42.75" x14ac:dyDescent="0.2">
      <c r="A188" s="423">
        <v>3512</v>
      </c>
      <c r="B188" s="385"/>
      <c r="C188" s="424" t="s">
        <v>333</v>
      </c>
      <c r="D188" s="60">
        <f t="shared" si="2"/>
        <v>0</v>
      </c>
      <c r="E188" s="393"/>
      <c r="F188" s="403"/>
      <c r="G188" s="82"/>
      <c r="H188" s="78"/>
      <c r="I188" s="351"/>
    </row>
    <row r="189" spans="1:9" s="348" customFormat="1" ht="42.75" x14ac:dyDescent="0.2">
      <c r="A189" s="423">
        <v>3521</v>
      </c>
      <c r="B189" s="385"/>
      <c r="C189" s="424" t="s">
        <v>334</v>
      </c>
      <c r="D189" s="60">
        <f t="shared" si="2"/>
        <v>0</v>
      </c>
      <c r="E189" s="393"/>
      <c r="F189" s="403"/>
      <c r="G189" s="82"/>
      <c r="H189" s="78"/>
      <c r="I189" s="351"/>
    </row>
    <row r="190" spans="1:9" s="384" customFormat="1" ht="36.6" customHeight="1" x14ac:dyDescent="0.2">
      <c r="A190" s="423">
        <v>3531</v>
      </c>
      <c r="B190" s="385"/>
      <c r="C190" s="424" t="s">
        <v>335</v>
      </c>
      <c r="D190" s="60">
        <f t="shared" si="2"/>
        <v>0</v>
      </c>
      <c r="E190" s="393"/>
      <c r="F190" s="399"/>
      <c r="G190" s="387"/>
      <c r="H190" s="386"/>
      <c r="I190" s="390"/>
    </row>
    <row r="191" spans="1:9" s="348" customFormat="1" ht="33" customHeight="1" x14ac:dyDescent="0.2">
      <c r="A191" s="423">
        <v>3541</v>
      </c>
      <c r="B191" s="385"/>
      <c r="C191" s="424" t="s">
        <v>336</v>
      </c>
      <c r="D191" s="60">
        <f t="shared" si="2"/>
        <v>0</v>
      </c>
      <c r="E191" s="393"/>
      <c r="F191" s="399"/>
      <c r="G191" s="388"/>
      <c r="H191" s="78"/>
      <c r="I191" s="351"/>
    </row>
    <row r="192" spans="1:9" s="348" customFormat="1" ht="42.75" x14ac:dyDescent="0.2">
      <c r="A192" s="423">
        <v>3551</v>
      </c>
      <c r="B192" s="385"/>
      <c r="C192" s="424" t="s">
        <v>337</v>
      </c>
      <c r="D192" s="60">
        <f t="shared" si="2"/>
        <v>0</v>
      </c>
      <c r="E192" s="393"/>
      <c r="F192" s="403"/>
      <c r="G192" s="84"/>
      <c r="H192" s="386"/>
      <c r="I192" s="351"/>
    </row>
    <row r="193" spans="1:9" s="348" customFormat="1" ht="28.5" x14ac:dyDescent="0.2">
      <c r="A193" s="423">
        <v>3561</v>
      </c>
      <c r="B193" s="385"/>
      <c r="C193" s="424" t="s">
        <v>338</v>
      </c>
      <c r="D193" s="60">
        <f t="shared" si="2"/>
        <v>0</v>
      </c>
      <c r="E193" s="393"/>
      <c r="F193" s="404"/>
      <c r="G193" s="84"/>
      <c r="H193" s="78"/>
      <c r="I193" s="351"/>
    </row>
    <row r="194" spans="1:9" s="348" customFormat="1" ht="42.75" x14ac:dyDescent="0.2">
      <c r="A194" s="423">
        <v>3571</v>
      </c>
      <c r="B194" s="385"/>
      <c r="C194" s="424" t="s">
        <v>339</v>
      </c>
      <c r="D194" s="60">
        <f t="shared" si="2"/>
        <v>0</v>
      </c>
      <c r="E194" s="393"/>
      <c r="F194" s="404"/>
      <c r="G194" s="84"/>
      <c r="H194" s="78"/>
      <c r="I194" s="351"/>
    </row>
    <row r="195" spans="1:9" s="348" customFormat="1" ht="42.75" x14ac:dyDescent="0.2">
      <c r="A195" s="423">
        <v>3572</v>
      </c>
      <c r="B195" s="385"/>
      <c r="C195" s="424" t="s">
        <v>340</v>
      </c>
      <c r="D195" s="60">
        <f t="shared" si="2"/>
        <v>0</v>
      </c>
      <c r="E195" s="393"/>
      <c r="F195" s="403"/>
      <c r="G195" s="82"/>
      <c r="H195" s="78"/>
      <c r="I195" s="351"/>
    </row>
    <row r="196" spans="1:9" s="348" customFormat="1" ht="28.5" x14ac:dyDescent="0.2">
      <c r="A196" s="423">
        <v>3573</v>
      </c>
      <c r="B196" s="385"/>
      <c r="C196" s="424" t="s">
        <v>341</v>
      </c>
      <c r="D196" s="60">
        <f t="shared" si="2"/>
        <v>0</v>
      </c>
      <c r="E196" s="393"/>
      <c r="F196" s="403"/>
      <c r="G196" s="82"/>
      <c r="H196" s="78"/>
      <c r="I196" s="351"/>
    </row>
    <row r="197" spans="1:9" s="348" customFormat="1" ht="40.5" customHeight="1" x14ac:dyDescent="0.2">
      <c r="A197" s="423">
        <v>3581</v>
      </c>
      <c r="B197" s="385"/>
      <c r="C197" s="424" t="s">
        <v>105</v>
      </c>
      <c r="D197" s="60">
        <f t="shared" si="2"/>
        <v>0</v>
      </c>
      <c r="E197" s="393"/>
      <c r="F197" s="399"/>
      <c r="G197" s="387"/>
      <c r="H197" s="78"/>
      <c r="I197" s="351"/>
    </row>
    <row r="198" spans="1:9" s="348" customFormat="1" ht="18.75" customHeight="1" x14ac:dyDescent="0.2">
      <c r="A198" s="423">
        <v>3591</v>
      </c>
      <c r="B198" s="385"/>
      <c r="C198" s="424" t="s">
        <v>342</v>
      </c>
      <c r="D198" s="60">
        <f t="shared" si="2"/>
        <v>0</v>
      </c>
      <c r="E198" s="393"/>
      <c r="F198" s="403"/>
      <c r="G198" s="82"/>
      <c r="H198" s="386"/>
      <c r="I198" s="351"/>
    </row>
    <row r="199" spans="1:9" s="384" customFormat="1" ht="17.25" customHeight="1" x14ac:dyDescent="0.2">
      <c r="A199" s="423">
        <v>3611</v>
      </c>
      <c r="B199" s="385"/>
      <c r="C199" s="424" t="s">
        <v>343</v>
      </c>
      <c r="D199" s="60">
        <f t="shared" si="2"/>
        <v>0</v>
      </c>
      <c r="E199" s="393"/>
      <c r="F199" s="399"/>
      <c r="G199" s="387"/>
      <c r="H199" s="386"/>
      <c r="I199" s="390"/>
    </row>
    <row r="200" spans="1:9" s="384" customFormat="1" ht="57" x14ac:dyDescent="0.2">
      <c r="A200" s="423">
        <v>3621</v>
      </c>
      <c r="B200" s="385"/>
      <c r="C200" s="424" t="s">
        <v>107</v>
      </c>
      <c r="D200" s="60">
        <f t="shared" si="2"/>
        <v>0</v>
      </c>
      <c r="E200" s="393"/>
      <c r="F200" s="399"/>
      <c r="G200" s="387"/>
      <c r="H200" s="386"/>
      <c r="I200" s="390"/>
    </row>
    <row r="201" spans="1:9" s="384" customFormat="1" ht="42.75" x14ac:dyDescent="0.2">
      <c r="A201" s="423">
        <v>3631</v>
      </c>
      <c r="B201" s="385"/>
      <c r="C201" s="424" t="s">
        <v>344</v>
      </c>
      <c r="D201" s="60">
        <f t="shared" si="2"/>
        <v>0</v>
      </c>
      <c r="E201" s="393"/>
      <c r="F201" s="399"/>
      <c r="G201" s="387"/>
      <c r="H201" s="386"/>
      <c r="I201" s="390"/>
    </row>
    <row r="202" spans="1:9" s="384" customFormat="1" ht="14.25" x14ac:dyDescent="0.2">
      <c r="A202" s="423">
        <v>3641</v>
      </c>
      <c r="B202" s="385"/>
      <c r="C202" s="424" t="s">
        <v>345</v>
      </c>
      <c r="D202" s="60">
        <f t="shared" si="2"/>
        <v>0</v>
      </c>
      <c r="E202" s="393"/>
      <c r="F202" s="399"/>
      <c r="G202" s="387"/>
      <c r="H202" s="386"/>
      <c r="I202" s="390"/>
    </row>
    <row r="203" spans="1:9" s="384" customFormat="1" ht="28.5" x14ac:dyDescent="0.2">
      <c r="A203" s="423">
        <v>3651</v>
      </c>
      <c r="B203" s="385"/>
      <c r="C203" s="424" t="s">
        <v>346</v>
      </c>
      <c r="D203" s="60">
        <f t="shared" si="2"/>
        <v>0</v>
      </c>
      <c r="E203" s="393"/>
      <c r="F203" s="399"/>
      <c r="G203" s="387"/>
      <c r="H203" s="386"/>
      <c r="I203" s="390"/>
    </row>
    <row r="204" spans="1:9" s="384" customFormat="1" ht="42.75" x14ac:dyDescent="0.2">
      <c r="A204" s="423">
        <v>3661</v>
      </c>
      <c r="B204" s="385"/>
      <c r="C204" s="424" t="s">
        <v>347</v>
      </c>
      <c r="D204" s="60">
        <f t="shared" si="2"/>
        <v>0</v>
      </c>
      <c r="E204" s="393"/>
      <c r="F204" s="399"/>
      <c r="G204" s="387"/>
      <c r="H204" s="386"/>
      <c r="I204" s="390"/>
    </row>
    <row r="205" spans="1:9" s="384" customFormat="1" ht="14.25" x14ac:dyDescent="0.2">
      <c r="A205" s="423">
        <v>3691</v>
      </c>
      <c r="B205" s="385"/>
      <c r="C205" s="424" t="s">
        <v>348</v>
      </c>
      <c r="D205" s="60">
        <f t="shared" ref="D205:D241" si="3">SUM(E205:H205)</f>
        <v>0</v>
      </c>
      <c r="E205" s="393"/>
      <c r="F205" s="399"/>
      <c r="G205" s="387"/>
      <c r="H205" s="386"/>
      <c r="I205" s="390"/>
    </row>
    <row r="206" spans="1:9" s="384" customFormat="1" ht="14.25" x14ac:dyDescent="0.2">
      <c r="A206" s="423">
        <v>3711</v>
      </c>
      <c r="B206" s="385"/>
      <c r="C206" s="424" t="s">
        <v>349</v>
      </c>
      <c r="D206" s="60">
        <f t="shared" si="3"/>
        <v>0</v>
      </c>
      <c r="E206" s="393"/>
      <c r="F206" s="399"/>
      <c r="G206" s="387"/>
      <c r="H206" s="386"/>
      <c r="I206" s="390"/>
    </row>
    <row r="207" spans="1:9" s="384" customFormat="1" ht="14.25" x14ac:dyDescent="0.2">
      <c r="A207" s="423">
        <v>3712</v>
      </c>
      <c r="B207" s="385"/>
      <c r="C207" s="424" t="s">
        <v>350</v>
      </c>
      <c r="D207" s="60">
        <f t="shared" si="3"/>
        <v>0</v>
      </c>
      <c r="E207" s="393"/>
      <c r="F207" s="399"/>
      <c r="G207" s="387"/>
      <c r="H207" s="386"/>
      <c r="I207" s="390"/>
    </row>
    <row r="208" spans="1:9" s="384" customFormat="1" ht="14.25" x14ac:dyDescent="0.2">
      <c r="A208" s="423">
        <v>3721</v>
      </c>
      <c r="B208" s="385"/>
      <c r="C208" s="424" t="s">
        <v>351</v>
      </c>
      <c r="D208" s="60">
        <f t="shared" si="3"/>
        <v>15000</v>
      </c>
      <c r="E208" s="393"/>
      <c r="F208" s="399"/>
      <c r="G208" s="387">
        <v>15000</v>
      </c>
      <c r="H208" s="386"/>
      <c r="I208" s="390"/>
    </row>
    <row r="209" spans="1:9" s="384" customFormat="1" ht="14.25" x14ac:dyDescent="0.2">
      <c r="A209" s="423">
        <v>3722</v>
      </c>
      <c r="B209" s="385"/>
      <c r="C209" s="424" t="s">
        <v>352</v>
      </c>
      <c r="D209" s="60">
        <f t="shared" si="3"/>
        <v>0</v>
      </c>
      <c r="E209" s="393"/>
      <c r="F209" s="399"/>
      <c r="G209" s="387"/>
      <c r="H209" s="386"/>
      <c r="I209" s="390"/>
    </row>
    <row r="210" spans="1:9" s="384" customFormat="1" ht="28.5" x14ac:dyDescent="0.2">
      <c r="A210" s="423">
        <v>3731</v>
      </c>
      <c r="B210" s="385"/>
      <c r="C210" s="424" t="s">
        <v>353</v>
      </c>
      <c r="D210" s="60">
        <f t="shared" si="3"/>
        <v>0</v>
      </c>
      <c r="E210" s="393"/>
      <c r="F210" s="399"/>
      <c r="G210" s="387"/>
      <c r="H210" s="386"/>
      <c r="I210" s="390"/>
    </row>
    <row r="211" spans="1:9" s="384" customFormat="1" ht="14.25" x14ac:dyDescent="0.2">
      <c r="A211" s="423">
        <v>3741</v>
      </c>
      <c r="B211" s="385"/>
      <c r="C211" s="424" t="s">
        <v>354</v>
      </c>
      <c r="D211" s="60">
        <f t="shared" si="3"/>
        <v>0</v>
      </c>
      <c r="E211" s="393"/>
      <c r="F211" s="399"/>
      <c r="G211" s="387"/>
      <c r="H211" s="386"/>
      <c r="I211" s="390"/>
    </row>
    <row r="212" spans="1:9" s="384" customFormat="1" ht="14.25" x14ac:dyDescent="0.2">
      <c r="A212" s="423">
        <v>3751</v>
      </c>
      <c r="B212" s="385"/>
      <c r="C212" s="424" t="s">
        <v>110</v>
      </c>
      <c r="D212" s="60">
        <f t="shared" si="3"/>
        <v>10500</v>
      </c>
      <c r="E212" s="393"/>
      <c r="F212" s="399"/>
      <c r="G212" s="387">
        <v>10500</v>
      </c>
      <c r="H212" s="386"/>
      <c r="I212" s="390"/>
    </row>
    <row r="213" spans="1:9" s="384" customFormat="1" ht="14.25" x14ac:dyDescent="0.2">
      <c r="A213" s="423">
        <v>3761</v>
      </c>
      <c r="B213" s="385"/>
      <c r="C213" s="424" t="s">
        <v>355</v>
      </c>
      <c r="D213" s="60">
        <f t="shared" si="3"/>
        <v>0</v>
      </c>
      <c r="E213" s="393"/>
      <c r="F213" s="399"/>
      <c r="G213" s="387"/>
      <c r="H213" s="386"/>
      <c r="I213" s="390"/>
    </row>
    <row r="214" spans="1:9" s="384" customFormat="1" ht="28.5" x14ac:dyDescent="0.2">
      <c r="A214" s="423">
        <v>3771</v>
      </c>
      <c r="B214" s="385"/>
      <c r="C214" s="424" t="s">
        <v>356</v>
      </c>
      <c r="D214" s="60">
        <f t="shared" si="3"/>
        <v>0</v>
      </c>
      <c r="E214" s="393"/>
      <c r="F214" s="399"/>
      <c r="G214" s="387"/>
      <c r="H214" s="386"/>
      <c r="I214" s="390"/>
    </row>
    <row r="215" spans="1:9" s="384" customFormat="1" ht="57" x14ac:dyDescent="0.2">
      <c r="A215" s="423">
        <v>3781</v>
      </c>
      <c r="B215" s="385"/>
      <c r="C215" s="424" t="s">
        <v>357</v>
      </c>
      <c r="D215" s="60">
        <f t="shared" si="3"/>
        <v>0</v>
      </c>
      <c r="E215" s="393"/>
      <c r="F215" s="399"/>
      <c r="G215" s="387"/>
      <c r="H215" s="386"/>
      <c r="I215" s="390"/>
    </row>
    <row r="216" spans="1:9" s="384" customFormat="1" ht="57" x14ac:dyDescent="0.2">
      <c r="A216" s="423">
        <v>3782</v>
      </c>
      <c r="B216" s="385"/>
      <c r="C216" s="424" t="s">
        <v>358</v>
      </c>
      <c r="D216" s="60">
        <f t="shared" si="3"/>
        <v>0</v>
      </c>
      <c r="E216" s="393"/>
      <c r="F216" s="399"/>
      <c r="G216" s="387"/>
      <c r="H216" s="386"/>
      <c r="I216" s="390"/>
    </row>
    <row r="217" spans="1:9" s="384" customFormat="1" ht="28.5" x14ac:dyDescent="0.2">
      <c r="A217" s="423">
        <v>3791</v>
      </c>
      <c r="B217" s="385"/>
      <c r="C217" s="424" t="s">
        <v>114</v>
      </c>
      <c r="D217" s="60">
        <f t="shared" si="3"/>
        <v>3000</v>
      </c>
      <c r="E217" s="393"/>
      <c r="F217" s="399">
        <v>3000</v>
      </c>
      <c r="G217" s="387"/>
      <c r="H217" s="386"/>
      <c r="I217" s="390"/>
    </row>
    <row r="218" spans="1:9" s="384" customFormat="1" ht="28.5" x14ac:dyDescent="0.2">
      <c r="A218" s="423">
        <v>3792</v>
      </c>
      <c r="B218" s="385"/>
      <c r="C218" s="424" t="s">
        <v>359</v>
      </c>
      <c r="D218" s="60">
        <f t="shared" si="3"/>
        <v>0</v>
      </c>
      <c r="E218" s="393"/>
      <c r="F218" s="399"/>
      <c r="G218" s="387"/>
      <c r="H218" s="386"/>
      <c r="I218" s="390"/>
    </row>
    <row r="219" spans="1:9" s="384" customFormat="1" ht="14.25" x14ac:dyDescent="0.2">
      <c r="A219" s="423">
        <v>3811</v>
      </c>
      <c r="B219" s="385"/>
      <c r="C219" s="424" t="s">
        <v>360</v>
      </c>
      <c r="D219" s="60">
        <f t="shared" si="3"/>
        <v>0</v>
      </c>
      <c r="E219" s="393"/>
      <c r="F219" s="399"/>
      <c r="G219" s="387"/>
      <c r="H219" s="386"/>
      <c r="I219" s="390"/>
    </row>
    <row r="220" spans="1:9" s="384" customFormat="1" ht="14.25" x14ac:dyDescent="0.2">
      <c r="A220" s="423">
        <v>3821</v>
      </c>
      <c r="B220" s="385"/>
      <c r="C220" s="424" t="s">
        <v>112</v>
      </c>
      <c r="D220" s="60">
        <f t="shared" si="3"/>
        <v>0</v>
      </c>
      <c r="E220" s="393"/>
      <c r="F220" s="399"/>
      <c r="G220" s="387"/>
      <c r="H220" s="386"/>
      <c r="I220" s="390"/>
    </row>
    <row r="221" spans="1:9" s="384" customFormat="1" ht="14.25" x14ac:dyDescent="0.2">
      <c r="A221" s="423">
        <v>3822</v>
      </c>
      <c r="B221" s="385"/>
      <c r="C221" s="424" t="s">
        <v>113</v>
      </c>
      <c r="D221" s="60">
        <f t="shared" si="3"/>
        <v>0</v>
      </c>
      <c r="E221" s="393"/>
      <c r="F221" s="399"/>
      <c r="G221" s="387"/>
      <c r="H221" s="386"/>
      <c r="I221" s="390"/>
    </row>
    <row r="222" spans="1:9" s="384" customFormat="1" ht="14.25" x14ac:dyDescent="0.2">
      <c r="A222" s="423">
        <v>3831</v>
      </c>
      <c r="B222" s="385"/>
      <c r="C222" s="424" t="s">
        <v>233</v>
      </c>
      <c r="D222" s="60">
        <f t="shared" si="3"/>
        <v>0</v>
      </c>
      <c r="E222" s="393"/>
      <c r="F222" s="399"/>
      <c r="G222" s="387"/>
      <c r="H222" s="386"/>
      <c r="I222" s="390"/>
    </row>
    <row r="223" spans="1:9" s="384" customFormat="1" ht="14.25" x14ac:dyDescent="0.2">
      <c r="A223" s="423">
        <v>3841</v>
      </c>
      <c r="B223" s="385"/>
      <c r="C223" s="424" t="s">
        <v>361</v>
      </c>
      <c r="D223" s="60">
        <f t="shared" si="3"/>
        <v>0</v>
      </c>
      <c r="E223" s="393"/>
      <c r="F223" s="399"/>
      <c r="G223" s="387"/>
      <c r="H223" s="386"/>
      <c r="I223" s="390"/>
    </row>
    <row r="224" spans="1:9" s="384" customFormat="1" ht="14.25" x14ac:dyDescent="0.2">
      <c r="A224" s="423">
        <v>3851</v>
      </c>
      <c r="B224" s="385"/>
      <c r="C224" s="424" t="s">
        <v>362</v>
      </c>
      <c r="D224" s="60">
        <f t="shared" si="3"/>
        <v>0</v>
      </c>
      <c r="E224" s="393"/>
      <c r="F224" s="399"/>
      <c r="G224" s="387"/>
      <c r="H224" s="386"/>
      <c r="I224" s="390"/>
    </row>
    <row r="225" spans="1:11" s="384" customFormat="1" ht="14.25" x14ac:dyDescent="0.2">
      <c r="A225" s="423">
        <v>3911</v>
      </c>
      <c r="B225" s="385"/>
      <c r="C225" s="424" t="s">
        <v>363</v>
      </c>
      <c r="D225" s="60">
        <f t="shared" si="3"/>
        <v>0</v>
      </c>
      <c r="E225" s="393"/>
      <c r="F225" s="399"/>
      <c r="G225" s="387"/>
      <c r="H225" s="386"/>
      <c r="I225" s="390"/>
    </row>
    <row r="226" spans="1:11" s="384" customFormat="1" ht="14.25" x14ac:dyDescent="0.2">
      <c r="A226" s="423">
        <v>3921</v>
      </c>
      <c r="B226" s="385"/>
      <c r="C226" s="424" t="s">
        <v>364</v>
      </c>
      <c r="D226" s="60">
        <f t="shared" si="3"/>
        <v>85333.8</v>
      </c>
      <c r="E226" s="393"/>
      <c r="F226" s="399"/>
      <c r="G226" s="387">
        <f>132000-42000-4666.2</f>
        <v>85333.8</v>
      </c>
      <c r="H226" s="386"/>
      <c r="I226" s="390"/>
    </row>
    <row r="227" spans="1:11" s="384" customFormat="1" ht="14.25" x14ac:dyDescent="0.2">
      <c r="A227" s="423">
        <v>3922</v>
      </c>
      <c r="B227" s="385"/>
      <c r="C227" s="424" t="s">
        <v>365</v>
      </c>
      <c r="D227" s="60">
        <f t="shared" si="3"/>
        <v>0</v>
      </c>
      <c r="E227" s="393"/>
      <c r="F227" s="399"/>
      <c r="G227" s="387"/>
      <c r="H227" s="386"/>
      <c r="I227" s="390"/>
    </row>
    <row r="228" spans="1:11" s="384" customFormat="1" ht="14.25" x14ac:dyDescent="0.2">
      <c r="A228" s="423">
        <v>3931</v>
      </c>
      <c r="B228" s="385"/>
      <c r="C228" s="424" t="s">
        <v>366</v>
      </c>
      <c r="D228" s="60">
        <f t="shared" si="3"/>
        <v>0</v>
      </c>
      <c r="E228" s="393"/>
      <c r="F228" s="399"/>
      <c r="G228" s="387"/>
      <c r="H228" s="386"/>
      <c r="I228" s="390"/>
      <c r="K228" s="502"/>
    </row>
    <row r="229" spans="1:11" s="384" customFormat="1" ht="14.25" x14ac:dyDescent="0.2">
      <c r="A229" s="423">
        <v>3941</v>
      </c>
      <c r="B229" s="385"/>
      <c r="C229" s="424" t="s">
        <v>367</v>
      </c>
      <c r="D229" s="60">
        <f t="shared" si="3"/>
        <v>0</v>
      </c>
      <c r="E229" s="393"/>
      <c r="F229" s="399"/>
      <c r="G229" s="387"/>
      <c r="H229" s="386"/>
      <c r="I229" s="390"/>
    </row>
    <row r="230" spans="1:11" s="384" customFormat="1" ht="28.5" x14ac:dyDescent="0.2">
      <c r="A230" s="423">
        <v>3942</v>
      </c>
      <c r="B230" s="385"/>
      <c r="C230" s="424" t="s">
        <v>368</v>
      </c>
      <c r="D230" s="60">
        <f t="shared" si="3"/>
        <v>0</v>
      </c>
      <c r="E230" s="393"/>
      <c r="F230" s="399"/>
      <c r="G230" s="387"/>
      <c r="H230" s="386"/>
      <c r="I230" s="390"/>
    </row>
    <row r="231" spans="1:11" s="384" customFormat="1" ht="14.25" x14ac:dyDescent="0.2">
      <c r="A231" s="423">
        <v>3943</v>
      </c>
      <c r="B231" s="385"/>
      <c r="C231" s="424" t="s">
        <v>369</v>
      </c>
      <c r="D231" s="60">
        <f t="shared" si="3"/>
        <v>0</v>
      </c>
      <c r="E231" s="393"/>
      <c r="F231" s="399"/>
      <c r="G231" s="387"/>
      <c r="H231" s="386"/>
      <c r="I231" s="390"/>
    </row>
    <row r="232" spans="1:11" s="384" customFormat="1" ht="28.5" x14ac:dyDescent="0.2">
      <c r="A232" s="423">
        <v>3944</v>
      </c>
      <c r="B232" s="385"/>
      <c r="C232" s="424" t="s">
        <v>370</v>
      </c>
      <c r="D232" s="60">
        <f t="shared" si="3"/>
        <v>0</v>
      </c>
      <c r="E232" s="393"/>
      <c r="F232" s="399"/>
      <c r="G232" s="387"/>
      <c r="H232" s="386"/>
      <c r="I232" s="390"/>
    </row>
    <row r="233" spans="1:11" s="384" customFormat="1" ht="28.5" x14ac:dyDescent="0.2">
      <c r="A233" s="423">
        <v>3951</v>
      </c>
      <c r="B233" s="385"/>
      <c r="C233" s="424" t="s">
        <v>371</v>
      </c>
      <c r="D233" s="60">
        <f t="shared" si="3"/>
        <v>0</v>
      </c>
      <c r="E233" s="393"/>
      <c r="F233" s="399"/>
      <c r="G233" s="387"/>
      <c r="H233" s="386"/>
      <c r="I233" s="390"/>
    </row>
    <row r="234" spans="1:11" s="384" customFormat="1" ht="14.25" x14ac:dyDescent="0.2">
      <c r="A234" s="423">
        <v>3961</v>
      </c>
      <c r="B234" s="385"/>
      <c r="C234" s="424" t="s">
        <v>372</v>
      </c>
      <c r="D234" s="60">
        <f t="shared" si="3"/>
        <v>0</v>
      </c>
      <c r="E234" s="393"/>
      <c r="F234" s="399"/>
      <c r="G234" s="387"/>
      <c r="H234" s="386"/>
      <c r="I234" s="390"/>
    </row>
    <row r="235" spans="1:11" s="384" customFormat="1" ht="14.25" x14ac:dyDescent="0.2">
      <c r="A235" s="423">
        <v>3962</v>
      </c>
      <c r="B235" s="385"/>
      <c r="C235" s="424" t="s">
        <v>373</v>
      </c>
      <c r="D235" s="60">
        <f t="shared" si="3"/>
        <v>0</v>
      </c>
      <c r="E235" s="393"/>
      <c r="F235" s="399"/>
      <c r="G235" s="387"/>
      <c r="H235" s="386"/>
      <c r="I235" s="390"/>
    </row>
    <row r="236" spans="1:11" s="384" customFormat="1" ht="28.5" x14ac:dyDescent="0.2">
      <c r="A236" s="423">
        <v>3991</v>
      </c>
      <c r="B236" s="385"/>
      <c r="C236" s="424" t="s">
        <v>374</v>
      </c>
      <c r="D236" s="60">
        <f t="shared" si="3"/>
        <v>0</v>
      </c>
      <c r="E236" s="393"/>
      <c r="F236" s="399"/>
      <c r="G236" s="387"/>
      <c r="H236" s="386"/>
      <c r="I236" s="390"/>
    </row>
    <row r="237" spans="1:11" s="384" customFormat="1" ht="28.5" x14ac:dyDescent="0.2">
      <c r="A237" s="423">
        <v>3992</v>
      </c>
      <c r="B237" s="385"/>
      <c r="C237" s="424" t="s">
        <v>375</v>
      </c>
      <c r="D237" s="60">
        <f t="shared" si="3"/>
        <v>0</v>
      </c>
      <c r="E237" s="393"/>
      <c r="F237" s="399"/>
      <c r="G237" s="387"/>
      <c r="H237" s="386"/>
      <c r="I237" s="390"/>
    </row>
    <row r="238" spans="1:11" s="384" customFormat="1" ht="14.25" x14ac:dyDescent="0.2">
      <c r="A238" s="423">
        <v>3993</v>
      </c>
      <c r="B238" s="385"/>
      <c r="C238" s="424" t="s">
        <v>376</v>
      </c>
      <c r="D238" s="60">
        <f t="shared" si="3"/>
        <v>0</v>
      </c>
      <c r="E238" s="393"/>
      <c r="F238" s="399"/>
      <c r="G238" s="387"/>
      <c r="H238" s="386"/>
      <c r="I238" s="390"/>
    </row>
    <row r="239" spans="1:11" s="384" customFormat="1" ht="14.25" x14ac:dyDescent="0.2">
      <c r="A239" s="423">
        <v>3994</v>
      </c>
      <c r="B239" s="385"/>
      <c r="C239" s="424" t="s">
        <v>377</v>
      </c>
      <c r="D239" s="60">
        <f t="shared" si="3"/>
        <v>0</v>
      </c>
      <c r="E239" s="393"/>
      <c r="F239" s="399"/>
      <c r="G239" s="387"/>
      <c r="H239" s="386"/>
      <c r="I239" s="390"/>
    </row>
    <row r="240" spans="1:11" s="384" customFormat="1" ht="14.25" x14ac:dyDescent="0.2">
      <c r="A240" s="423">
        <v>3995</v>
      </c>
      <c r="B240" s="385"/>
      <c r="C240" s="424" t="s">
        <v>378</v>
      </c>
      <c r="D240" s="60">
        <f t="shared" si="3"/>
        <v>0</v>
      </c>
      <c r="E240" s="393"/>
      <c r="F240" s="399"/>
      <c r="G240" s="387"/>
      <c r="H240" s="386"/>
      <c r="I240" s="390"/>
    </row>
    <row r="241" spans="1:10" s="384" customFormat="1" ht="14.25" x14ac:dyDescent="0.2">
      <c r="A241" s="423">
        <v>3996</v>
      </c>
      <c r="B241" s="385"/>
      <c r="C241" s="424" t="s">
        <v>379</v>
      </c>
      <c r="D241" s="60">
        <f t="shared" si="3"/>
        <v>0</v>
      </c>
      <c r="E241" s="393"/>
      <c r="F241" s="399"/>
      <c r="G241" s="387"/>
      <c r="H241" s="386"/>
      <c r="I241" s="390"/>
    </row>
    <row r="242" spans="1:10" s="344" customFormat="1" ht="25.5" x14ac:dyDescent="0.2">
      <c r="A242" s="349"/>
      <c r="B242" s="349"/>
      <c r="C242" s="362" t="s">
        <v>18</v>
      </c>
      <c r="D242" s="64">
        <f>SUM(D137:D241)</f>
        <v>294763.8</v>
      </c>
      <c r="E242" s="64">
        <f>SUM(E137:E241)</f>
        <v>0</v>
      </c>
      <c r="F242" s="64">
        <f>SUM(F137:F241)</f>
        <v>44780</v>
      </c>
      <c r="G242" s="64">
        <f>SUM(G137:G241)</f>
        <v>247383.8</v>
      </c>
      <c r="H242" s="64">
        <f>SUM(H137:H241)</f>
        <v>2600</v>
      </c>
      <c r="I242" s="351"/>
      <c r="J242" s="328"/>
    </row>
    <row r="243" spans="1:10" x14ac:dyDescent="0.2">
      <c r="A243" s="354"/>
      <c r="B243" s="354"/>
      <c r="C243" s="361"/>
      <c r="D243" s="35">
        <f>SUM(E243:H243)</f>
        <v>0</v>
      </c>
      <c r="E243" s="366"/>
      <c r="F243" s="400"/>
      <c r="G243" s="371"/>
      <c r="H243" s="369"/>
      <c r="I243" s="355"/>
    </row>
    <row r="244" spans="1:10" s="344" customFormat="1" ht="24.75" customHeight="1" x14ac:dyDescent="0.2">
      <c r="A244" s="655" t="s">
        <v>116</v>
      </c>
      <c r="B244" s="656"/>
      <c r="C244" s="657"/>
      <c r="D244" s="22">
        <f>SUM(D243:D243)</f>
        <v>0</v>
      </c>
      <c r="E244" s="22">
        <f t="shared" ref="E244:H244" si="4">SUM(E243:E243)</f>
        <v>0</v>
      </c>
      <c r="F244" s="22">
        <f t="shared" si="4"/>
        <v>0</v>
      </c>
      <c r="G244" s="22">
        <f t="shared" si="4"/>
        <v>0</v>
      </c>
      <c r="H244" s="22">
        <f t="shared" si="4"/>
        <v>0</v>
      </c>
      <c r="I244" s="350"/>
    </row>
    <row r="245" spans="1:10" s="364" customFormat="1" ht="14.25" x14ac:dyDescent="0.2">
      <c r="A245" s="427">
        <v>5111</v>
      </c>
      <c r="B245" s="354"/>
      <c r="C245" s="428"/>
      <c r="D245" s="68"/>
      <c r="E245" s="75"/>
      <c r="F245" s="400"/>
      <c r="G245" s="371"/>
      <c r="H245" s="369"/>
      <c r="I245" s="363"/>
    </row>
    <row r="246" spans="1:10" s="364" customFormat="1" ht="28.5" x14ac:dyDescent="0.2">
      <c r="A246" s="427">
        <v>5151</v>
      </c>
      <c r="B246" s="354"/>
      <c r="C246" s="428" t="s">
        <v>430</v>
      </c>
      <c r="D246" s="68">
        <f>SUM(E246:H246)</f>
        <v>45000</v>
      </c>
      <c r="E246" s="75"/>
      <c r="F246" s="400"/>
      <c r="G246" s="371">
        <v>45000</v>
      </c>
      <c r="H246" s="369"/>
      <c r="I246" s="363"/>
    </row>
    <row r="247" spans="1:10" s="364" customFormat="1" ht="14.25" x14ac:dyDescent="0.2">
      <c r="A247" s="427">
        <v>5211</v>
      </c>
      <c r="B247" s="354"/>
      <c r="C247" s="428"/>
      <c r="D247" s="68"/>
      <c r="E247" s="75"/>
      <c r="F247" s="400"/>
      <c r="G247" s="371"/>
      <c r="H247" s="369"/>
      <c r="I247" s="363"/>
    </row>
    <row r="248" spans="1:10" s="364" customFormat="1" ht="14.25" x14ac:dyDescent="0.2">
      <c r="A248" s="427"/>
      <c r="B248" s="354"/>
      <c r="C248" s="428"/>
      <c r="D248" s="68">
        <f>SUM(E248:H248)</f>
        <v>0</v>
      </c>
      <c r="E248" s="75"/>
      <c r="F248" s="400"/>
      <c r="G248" s="371"/>
      <c r="H248" s="369"/>
      <c r="I248" s="363"/>
    </row>
    <row r="249" spans="1:10" s="364" customFormat="1" ht="14.25" x14ac:dyDescent="0.2">
      <c r="A249" s="427">
        <v>5611</v>
      </c>
      <c r="B249" s="354"/>
      <c r="C249" s="428" t="s">
        <v>465</v>
      </c>
      <c r="D249" s="68">
        <f t="shared" ref="D249:D252" si="5">SUM(E249:H249)</f>
        <v>0</v>
      </c>
      <c r="E249" s="75"/>
      <c r="F249" s="400"/>
      <c r="G249" s="371"/>
      <c r="H249" s="369"/>
      <c r="I249" s="363"/>
    </row>
    <row r="250" spans="1:10" s="364" customFormat="1" ht="14.25" x14ac:dyDescent="0.2">
      <c r="A250" s="427">
        <v>5641</v>
      </c>
      <c r="B250" s="354"/>
      <c r="C250" s="428"/>
      <c r="D250" s="68"/>
      <c r="E250" s="75"/>
      <c r="F250" s="400"/>
      <c r="G250" s="371"/>
      <c r="H250" s="369"/>
      <c r="I250" s="363"/>
    </row>
    <row r="251" spans="1:10" s="364" customFormat="1" ht="14.25" x14ac:dyDescent="0.2">
      <c r="A251" s="427"/>
      <c r="B251" s="354"/>
      <c r="C251" s="428"/>
      <c r="D251" s="68"/>
      <c r="E251" s="75"/>
      <c r="F251" s="400"/>
      <c r="G251" s="371"/>
      <c r="H251" s="369"/>
      <c r="I251" s="363"/>
    </row>
    <row r="252" spans="1:10" s="364" customFormat="1" x14ac:dyDescent="0.2">
      <c r="A252" s="354"/>
      <c r="B252" s="354"/>
      <c r="C252" s="361"/>
      <c r="D252" s="68">
        <f t="shared" si="5"/>
        <v>0</v>
      </c>
      <c r="E252" s="75"/>
      <c r="F252" s="400"/>
      <c r="G252" s="371"/>
      <c r="H252" s="369"/>
      <c r="I252" s="363"/>
    </row>
    <row r="253" spans="1:10" s="344" customFormat="1" ht="25.5" x14ac:dyDescent="0.2">
      <c r="A253" s="349"/>
      <c r="B253" s="349"/>
      <c r="C253" s="362" t="s">
        <v>117</v>
      </c>
      <c r="D253" s="22">
        <f>SUM(D246:D252)</f>
        <v>45000</v>
      </c>
      <c r="E253" s="22">
        <f>SUM(E246:E252)</f>
        <v>0</v>
      </c>
      <c r="F253" s="22">
        <f t="shared" ref="F253:H253" si="6">SUM(F246:F252)</f>
        <v>0</v>
      </c>
      <c r="G253" s="22">
        <f t="shared" si="6"/>
        <v>45000</v>
      </c>
      <c r="H253" s="22">
        <f t="shared" si="6"/>
        <v>0</v>
      </c>
      <c r="I253" s="350"/>
    </row>
    <row r="254" spans="1:10" x14ac:dyDescent="0.2">
      <c r="A254" s="354"/>
      <c r="B254" s="354"/>
      <c r="C254" s="356"/>
      <c r="D254" s="35">
        <f>SUM(E254:H254)</f>
        <v>0</v>
      </c>
      <c r="E254" s="366"/>
      <c r="F254" s="400"/>
      <c r="G254" s="371"/>
      <c r="H254" s="369"/>
      <c r="I254" s="355"/>
    </row>
    <row r="255" spans="1:10" x14ac:dyDescent="0.2">
      <c r="A255" s="354"/>
      <c r="B255" s="354"/>
      <c r="C255" s="361"/>
      <c r="D255" s="35">
        <f>SUM(E255:H255)</f>
        <v>0</v>
      </c>
      <c r="E255" s="366"/>
      <c r="F255" s="400"/>
      <c r="G255" s="371"/>
      <c r="H255" s="369"/>
      <c r="I255" s="355"/>
    </row>
    <row r="256" spans="1:10" x14ac:dyDescent="0.2">
      <c r="A256" s="354"/>
      <c r="B256" s="354"/>
      <c r="C256" s="361"/>
      <c r="D256" s="35">
        <f>SUM(E256:H256)</f>
        <v>0</v>
      </c>
      <c r="E256" s="366"/>
      <c r="F256" s="400"/>
      <c r="G256" s="371"/>
      <c r="H256" s="369"/>
      <c r="I256" s="355"/>
    </row>
    <row r="257" spans="1:10" x14ac:dyDescent="0.2">
      <c r="A257" s="354"/>
      <c r="B257" s="354"/>
      <c r="C257" s="361"/>
      <c r="D257" s="35">
        <f>SUM(E257:H257)</f>
        <v>0</v>
      </c>
      <c r="E257" s="366"/>
      <c r="F257" s="400"/>
      <c r="G257" s="371"/>
      <c r="H257" s="369"/>
      <c r="I257" s="355"/>
    </row>
    <row r="258" spans="1:10" s="344" customFormat="1" ht="25.5" x14ac:dyDescent="0.2">
      <c r="A258" s="349"/>
      <c r="B258" s="349"/>
      <c r="C258" s="362" t="s">
        <v>118</v>
      </c>
      <c r="D258" s="22">
        <f>SUM(D254:D257)</f>
        <v>0</v>
      </c>
      <c r="E258" s="22">
        <f>SUM(E254:E257)</f>
        <v>0</v>
      </c>
      <c r="F258" s="22">
        <f t="shared" ref="F258:H258" si="7">SUM(F254:F257)</f>
        <v>0</v>
      </c>
      <c r="G258" s="22">
        <f t="shared" si="7"/>
        <v>0</v>
      </c>
      <c r="H258" s="22">
        <f t="shared" si="7"/>
        <v>0</v>
      </c>
      <c r="I258" s="350"/>
      <c r="J258" s="328"/>
    </row>
    <row r="259" spans="1:10" x14ac:dyDescent="0.2">
      <c r="A259" s="354"/>
      <c r="B259" s="354"/>
      <c r="C259" s="361"/>
      <c r="D259" s="35">
        <f>SUM(E259:H259)</f>
        <v>0</v>
      </c>
      <c r="E259" s="366"/>
      <c r="F259" s="400"/>
      <c r="G259" s="371"/>
      <c r="H259" s="369"/>
      <c r="I259" s="355"/>
    </row>
    <row r="260" spans="1:10" x14ac:dyDescent="0.2">
      <c r="A260" s="354"/>
      <c r="B260" s="354"/>
      <c r="C260" s="361"/>
      <c r="D260" s="35">
        <f>SUM(E260:H260)</f>
        <v>0</v>
      </c>
      <c r="E260" s="366"/>
      <c r="F260" s="400"/>
      <c r="G260" s="371"/>
      <c r="H260" s="369"/>
      <c r="I260" s="355"/>
    </row>
    <row r="261" spans="1:10" s="344" customFormat="1" x14ac:dyDescent="0.2">
      <c r="A261" s="349"/>
      <c r="B261" s="349"/>
      <c r="C261" s="362" t="s">
        <v>119</v>
      </c>
      <c r="D261" s="22">
        <f t="shared" ref="D261:H261" si="8">SUM(D259:D260)</f>
        <v>0</v>
      </c>
      <c r="E261" s="22">
        <f t="shared" si="8"/>
        <v>0</v>
      </c>
      <c r="F261" s="22">
        <f t="shared" si="8"/>
        <v>0</v>
      </c>
      <c r="G261" s="22">
        <f t="shared" si="8"/>
        <v>0</v>
      </c>
      <c r="H261" s="22">
        <f t="shared" si="8"/>
        <v>0</v>
      </c>
      <c r="I261" s="350"/>
    </row>
    <row r="262" spans="1:10" s="344" customFormat="1" ht="17.25" customHeight="1" x14ac:dyDescent="0.2">
      <c r="A262" s="379"/>
      <c r="B262" s="379"/>
      <c r="C262" s="380" t="s">
        <v>19</v>
      </c>
      <c r="D262" s="131">
        <f>SUM(D261,D258,D253,D244,D242,D136,D71)</f>
        <v>360743.8</v>
      </c>
      <c r="E262" s="131">
        <f>SUM(E261,E258,E253,E244,E242,E136,E71)</f>
        <v>0</v>
      </c>
      <c r="F262" s="131">
        <f>SUM(F261,F258,F253,F244,F242,F136,F71)</f>
        <v>44780</v>
      </c>
      <c r="G262" s="131">
        <f>SUM(G261,G258,G253,G244,G242,G136,G71)</f>
        <v>303093.58999999997</v>
      </c>
      <c r="H262" s="131">
        <f>SUM(H261,H258,H253,H244,H242,H136,H71)</f>
        <v>12870.21</v>
      </c>
      <c r="I262" s="332"/>
      <c r="J262" s="328"/>
    </row>
    <row r="263" spans="1:10" x14ac:dyDescent="0.2">
      <c r="D263" s="86"/>
      <c r="E263" s="364"/>
      <c r="F263" s="364"/>
      <c r="G263" s="364"/>
      <c r="H263" s="364"/>
    </row>
    <row r="264" spans="1:10" x14ac:dyDescent="0.2">
      <c r="D264" s="86"/>
      <c r="E264" s="364"/>
      <c r="F264" s="364"/>
      <c r="G264" s="364"/>
      <c r="H264" s="364"/>
    </row>
    <row r="265" spans="1:10" x14ac:dyDescent="0.2">
      <c r="B265" s="357"/>
      <c r="C265" s="377" t="s">
        <v>136</v>
      </c>
      <c r="D265" s="101"/>
      <c r="E265" s="378" t="s">
        <v>129</v>
      </c>
      <c r="F265" s="378"/>
      <c r="G265" s="378"/>
      <c r="H265" s="378"/>
      <c r="I265" s="357" t="s">
        <v>428</v>
      </c>
    </row>
    <row r="266" spans="1:10" x14ac:dyDescent="0.2">
      <c r="B266" s="357"/>
      <c r="C266" s="377"/>
      <c r="D266" s="101"/>
      <c r="E266" s="378"/>
      <c r="F266" s="378"/>
      <c r="G266" s="378"/>
      <c r="H266" s="378"/>
    </row>
    <row r="267" spans="1:10" x14ac:dyDescent="0.2">
      <c r="B267" s="357"/>
      <c r="C267" s="377" t="s">
        <v>128</v>
      </c>
      <c r="D267" s="101"/>
      <c r="E267" s="378" t="s">
        <v>130</v>
      </c>
      <c r="F267" s="364"/>
      <c r="G267" s="378"/>
      <c r="H267" s="378"/>
      <c r="I267" s="357" t="s">
        <v>137</v>
      </c>
    </row>
    <row r="268" spans="1:10" x14ac:dyDescent="0.2">
      <c r="D268" s="86"/>
      <c r="E268" s="364"/>
      <c r="F268" s="364"/>
      <c r="G268" s="364"/>
      <c r="H268" s="364"/>
    </row>
    <row r="269" spans="1:10" x14ac:dyDescent="0.2">
      <c r="D269" s="86"/>
      <c r="E269" s="364"/>
      <c r="F269" s="364"/>
      <c r="G269" s="364"/>
      <c r="H269" s="364"/>
    </row>
    <row r="270" spans="1:10" x14ac:dyDescent="0.2">
      <c r="D270" s="86"/>
      <c r="E270" s="364"/>
      <c r="F270" s="364"/>
      <c r="G270" s="364"/>
      <c r="H270" s="364"/>
    </row>
    <row r="271" spans="1:10" x14ac:dyDescent="0.2">
      <c r="D271" s="86"/>
      <c r="E271" s="364"/>
      <c r="F271" s="364"/>
      <c r="G271" s="364"/>
      <c r="H271" s="364"/>
    </row>
    <row r="272" spans="1:10" x14ac:dyDescent="0.2">
      <c r="D272" s="86"/>
      <c r="E272" s="364"/>
      <c r="F272" s="364"/>
      <c r="G272" s="93"/>
      <c r="H272" s="364"/>
    </row>
    <row r="273" spans="4:8" x14ac:dyDescent="0.2">
      <c r="D273" s="86"/>
      <c r="E273" s="364"/>
      <c r="F273" s="364"/>
      <c r="G273" s="93"/>
      <c r="H273" s="364"/>
    </row>
    <row r="274" spans="4:8" x14ac:dyDescent="0.2">
      <c r="D274" s="86"/>
      <c r="E274" s="364"/>
      <c r="F274" s="364"/>
      <c r="G274" s="364"/>
      <c r="H274" s="364"/>
    </row>
    <row r="275" spans="4:8" x14ac:dyDescent="0.2">
      <c r="D275" s="86"/>
      <c r="E275" s="364"/>
      <c r="F275" s="364"/>
      <c r="G275" s="94"/>
      <c r="H275" s="364"/>
    </row>
    <row r="276" spans="4:8" x14ac:dyDescent="0.2">
      <c r="D276" s="86"/>
      <c r="E276" s="364"/>
      <c r="F276" s="364"/>
      <c r="G276" s="94"/>
      <c r="H276" s="94"/>
    </row>
    <row r="277" spans="4:8" x14ac:dyDescent="0.2">
      <c r="D277" s="86"/>
      <c r="E277" s="364"/>
      <c r="F277" s="364"/>
      <c r="G277" s="364"/>
      <c r="H277" s="364"/>
    </row>
    <row r="278" spans="4:8" x14ac:dyDescent="0.2">
      <c r="D278" s="86"/>
      <c r="E278" s="364"/>
      <c r="F278" s="364"/>
      <c r="G278" s="364"/>
      <c r="H278" s="364"/>
    </row>
    <row r="279" spans="4:8" x14ac:dyDescent="0.2">
      <c r="D279" s="86"/>
      <c r="E279" s="364"/>
      <c r="F279" s="364"/>
      <c r="G279" s="364"/>
      <c r="H279" s="364"/>
    </row>
    <row r="280" spans="4:8" x14ac:dyDescent="0.2">
      <c r="D280" s="86"/>
      <c r="E280" s="364"/>
      <c r="F280" s="94"/>
      <c r="G280" s="364"/>
      <c r="H280" s="364"/>
    </row>
    <row r="281" spans="4:8" x14ac:dyDescent="0.2">
      <c r="D281" s="86"/>
      <c r="E281" s="364"/>
      <c r="F281" s="364"/>
      <c r="G281" s="364"/>
      <c r="H281" s="364"/>
    </row>
    <row r="282" spans="4:8" x14ac:dyDescent="0.2">
      <c r="D282" s="86"/>
      <c r="E282" s="364"/>
      <c r="F282" s="364"/>
      <c r="G282" s="364"/>
      <c r="H282" s="364"/>
    </row>
    <row r="283" spans="4:8" x14ac:dyDescent="0.2">
      <c r="D283" s="86"/>
      <c r="E283" s="364"/>
      <c r="F283" s="364"/>
      <c r="G283" s="364"/>
      <c r="H283" s="364"/>
    </row>
    <row r="284" spans="4:8" x14ac:dyDescent="0.2">
      <c r="D284" s="86"/>
      <c r="E284" s="364"/>
      <c r="F284" s="364"/>
      <c r="G284" s="364"/>
      <c r="H284" s="364"/>
    </row>
    <row r="285" spans="4:8" x14ac:dyDescent="0.2">
      <c r="D285" s="86"/>
      <c r="E285" s="364"/>
      <c r="F285" s="364"/>
      <c r="G285" s="364"/>
      <c r="H285" s="364"/>
    </row>
    <row r="286" spans="4:8" x14ac:dyDescent="0.2">
      <c r="D286" s="86"/>
      <c r="E286" s="364"/>
      <c r="F286" s="364"/>
      <c r="G286" s="364"/>
      <c r="H286" s="364"/>
    </row>
    <row r="287" spans="4:8" x14ac:dyDescent="0.2">
      <c r="D287" s="86"/>
      <c r="E287" s="364"/>
      <c r="F287" s="364"/>
      <c r="G287" s="364"/>
      <c r="H287" s="364"/>
    </row>
    <row r="288" spans="4:8" x14ac:dyDescent="0.2">
      <c r="D288" s="86"/>
      <c r="E288" s="364"/>
      <c r="F288" s="364"/>
      <c r="G288" s="364"/>
      <c r="H288" s="364"/>
    </row>
    <row r="289" spans="4:8" x14ac:dyDescent="0.2">
      <c r="D289" s="86"/>
      <c r="E289" s="364"/>
      <c r="F289" s="364"/>
      <c r="G289" s="364"/>
      <c r="H289" s="364"/>
    </row>
    <row r="290" spans="4:8" x14ac:dyDescent="0.2">
      <c r="D290" s="86"/>
      <c r="E290" s="364"/>
      <c r="F290" s="364"/>
      <c r="G290" s="364"/>
      <c r="H290" s="364"/>
    </row>
    <row r="291" spans="4:8" x14ac:dyDescent="0.2">
      <c r="D291" s="86"/>
      <c r="E291" s="364"/>
      <c r="F291" s="364"/>
      <c r="G291" s="364"/>
      <c r="H291" s="364"/>
    </row>
    <row r="292" spans="4:8" x14ac:dyDescent="0.2">
      <c r="D292" s="86"/>
      <c r="E292" s="364"/>
      <c r="F292" s="364"/>
      <c r="G292" s="364"/>
      <c r="H292" s="364"/>
    </row>
    <row r="293" spans="4:8" x14ac:dyDescent="0.2">
      <c r="D293" s="86"/>
      <c r="E293" s="364"/>
      <c r="F293" s="364"/>
      <c r="G293" s="364"/>
      <c r="H293" s="364"/>
    </row>
    <row r="294" spans="4:8" x14ac:dyDescent="0.2">
      <c r="D294" s="86"/>
      <c r="E294" s="364"/>
      <c r="F294" s="364"/>
      <c r="G294" s="364"/>
      <c r="H294" s="364"/>
    </row>
    <row r="295" spans="4:8" x14ac:dyDescent="0.2">
      <c r="D295" s="86"/>
      <c r="E295" s="364"/>
      <c r="F295" s="364"/>
      <c r="G295" s="364"/>
      <c r="H295" s="364"/>
    </row>
    <row r="296" spans="4:8" x14ac:dyDescent="0.2">
      <c r="D296" s="86"/>
      <c r="E296" s="364"/>
      <c r="F296" s="364"/>
      <c r="G296" s="364"/>
      <c r="H296" s="364"/>
    </row>
    <row r="297" spans="4:8" x14ac:dyDescent="0.2">
      <c r="D297" s="86"/>
      <c r="E297" s="364"/>
      <c r="F297" s="364"/>
      <c r="G297" s="364"/>
      <c r="H297" s="364"/>
    </row>
    <row r="298" spans="4:8" x14ac:dyDescent="0.2">
      <c r="D298" s="86"/>
      <c r="E298" s="364"/>
      <c r="F298" s="364"/>
      <c r="G298" s="364"/>
      <c r="H298" s="364"/>
    </row>
    <row r="299" spans="4:8" x14ac:dyDescent="0.2">
      <c r="D299" s="86"/>
      <c r="E299" s="364"/>
      <c r="F299" s="364"/>
      <c r="G299" s="364"/>
      <c r="H299" s="364"/>
    </row>
    <row r="300" spans="4:8" x14ac:dyDescent="0.2">
      <c r="D300" s="86"/>
      <c r="E300" s="364"/>
      <c r="F300" s="364"/>
      <c r="G300" s="364"/>
      <c r="H300" s="364"/>
    </row>
    <row r="301" spans="4:8" x14ac:dyDescent="0.2">
      <c r="D301" s="86"/>
      <c r="E301" s="364"/>
      <c r="F301" s="364"/>
      <c r="G301" s="364"/>
      <c r="H301" s="364"/>
    </row>
    <row r="302" spans="4:8" x14ac:dyDescent="0.2">
      <c r="D302" s="86"/>
      <c r="E302" s="364"/>
      <c r="F302" s="364"/>
      <c r="G302" s="364"/>
      <c r="H302" s="364"/>
    </row>
    <row r="303" spans="4:8" x14ac:dyDescent="0.2">
      <c r="D303" s="86"/>
      <c r="E303" s="364"/>
      <c r="F303" s="364"/>
      <c r="G303" s="364"/>
      <c r="H303" s="364"/>
    </row>
    <row r="304" spans="4:8" x14ac:dyDescent="0.2">
      <c r="D304" s="86"/>
      <c r="E304" s="364"/>
      <c r="F304" s="364"/>
      <c r="G304" s="364"/>
      <c r="H304" s="364"/>
    </row>
    <row r="305" spans="4:8" x14ac:dyDescent="0.2">
      <c r="D305" s="86"/>
      <c r="E305" s="364"/>
      <c r="F305" s="364"/>
      <c r="G305" s="364"/>
      <c r="H305" s="364"/>
    </row>
    <row r="306" spans="4:8" x14ac:dyDescent="0.2">
      <c r="D306" s="86"/>
      <c r="E306" s="364"/>
      <c r="F306" s="364"/>
      <c r="G306" s="364"/>
      <c r="H306" s="364"/>
    </row>
    <row r="307" spans="4:8" x14ac:dyDescent="0.2">
      <c r="D307" s="86"/>
      <c r="E307" s="364"/>
      <c r="F307" s="364"/>
      <c r="G307" s="364"/>
      <c r="H307" s="364"/>
    </row>
    <row r="308" spans="4:8" x14ac:dyDescent="0.2">
      <c r="D308" s="86"/>
      <c r="E308" s="364"/>
      <c r="F308" s="364"/>
      <c r="G308" s="364"/>
      <c r="H308" s="364"/>
    </row>
    <row r="309" spans="4:8" x14ac:dyDescent="0.2">
      <c r="D309" s="86"/>
      <c r="E309" s="364"/>
      <c r="F309" s="364"/>
      <c r="G309" s="364"/>
      <c r="H309" s="364"/>
    </row>
    <row r="310" spans="4:8" x14ac:dyDescent="0.2">
      <c r="D310" s="86"/>
      <c r="E310" s="364"/>
      <c r="F310" s="364"/>
      <c r="G310" s="364"/>
      <c r="H310" s="364"/>
    </row>
    <row r="311" spans="4:8" x14ac:dyDescent="0.2">
      <c r="D311" s="86"/>
      <c r="E311" s="364"/>
      <c r="F311" s="364"/>
      <c r="G311" s="364"/>
      <c r="H311" s="364"/>
    </row>
    <row r="312" spans="4:8" x14ac:dyDescent="0.2">
      <c r="D312" s="86"/>
      <c r="E312" s="364"/>
      <c r="F312" s="364"/>
      <c r="G312" s="364"/>
      <c r="H312" s="364"/>
    </row>
    <row r="313" spans="4:8" x14ac:dyDescent="0.2">
      <c r="D313" s="86"/>
      <c r="E313" s="364"/>
      <c r="F313" s="364"/>
      <c r="G313" s="364"/>
      <c r="H313" s="364"/>
    </row>
    <row r="314" spans="4:8" x14ac:dyDescent="0.2">
      <c r="D314" s="86"/>
      <c r="E314" s="364"/>
      <c r="F314" s="364"/>
      <c r="G314" s="364"/>
      <c r="H314" s="364"/>
    </row>
    <row r="315" spans="4:8" x14ac:dyDescent="0.2">
      <c r="D315" s="86"/>
      <c r="E315" s="364"/>
      <c r="F315" s="364"/>
      <c r="G315" s="364"/>
      <c r="H315" s="364"/>
    </row>
    <row r="316" spans="4:8" x14ac:dyDescent="0.2">
      <c r="D316" s="86"/>
      <c r="E316" s="364"/>
      <c r="F316" s="364"/>
      <c r="G316" s="364"/>
      <c r="H316" s="364"/>
    </row>
    <row r="317" spans="4:8" x14ac:dyDescent="0.2">
      <c r="D317" s="86"/>
      <c r="E317" s="364"/>
      <c r="F317" s="364"/>
      <c r="G317" s="364"/>
      <c r="H317" s="364"/>
    </row>
    <row r="318" spans="4:8" x14ac:dyDescent="0.2">
      <c r="D318" s="86"/>
      <c r="E318" s="364"/>
      <c r="F318" s="364"/>
      <c r="G318" s="364"/>
      <c r="H318" s="364"/>
    </row>
    <row r="319" spans="4:8" x14ac:dyDescent="0.2">
      <c r="D319" s="86"/>
      <c r="E319" s="364"/>
      <c r="F319" s="364"/>
      <c r="G319" s="364"/>
      <c r="H319" s="364"/>
    </row>
    <row r="320" spans="4:8" x14ac:dyDescent="0.2">
      <c r="D320" s="86"/>
      <c r="E320" s="364"/>
      <c r="F320" s="364"/>
      <c r="G320" s="364"/>
      <c r="H320" s="364"/>
    </row>
    <row r="321" spans="4:8" x14ac:dyDescent="0.2">
      <c r="D321" s="86"/>
      <c r="E321" s="364"/>
      <c r="F321" s="364"/>
      <c r="G321" s="364"/>
      <c r="H321" s="364"/>
    </row>
    <row r="322" spans="4:8" x14ac:dyDescent="0.2">
      <c r="D322" s="86"/>
      <c r="E322" s="364"/>
      <c r="F322" s="364"/>
      <c r="G322" s="364"/>
      <c r="H322" s="364"/>
    </row>
    <row r="323" spans="4:8" x14ac:dyDescent="0.2">
      <c r="D323" s="86"/>
      <c r="E323" s="364"/>
      <c r="F323" s="364"/>
      <c r="G323" s="364"/>
      <c r="H323" s="364"/>
    </row>
    <row r="324" spans="4:8" x14ac:dyDescent="0.2">
      <c r="D324" s="86"/>
      <c r="E324" s="364"/>
      <c r="F324" s="364"/>
      <c r="G324" s="364"/>
      <c r="H324" s="364"/>
    </row>
    <row r="325" spans="4:8" x14ac:dyDescent="0.2">
      <c r="D325" s="86"/>
      <c r="E325" s="364"/>
      <c r="F325" s="364"/>
      <c r="G325" s="364"/>
      <c r="H325" s="364"/>
    </row>
    <row r="326" spans="4:8" x14ac:dyDescent="0.2">
      <c r="D326" s="86"/>
      <c r="E326" s="364"/>
      <c r="F326" s="364"/>
      <c r="G326" s="364"/>
      <c r="H326" s="364"/>
    </row>
    <row r="327" spans="4:8" x14ac:dyDescent="0.2">
      <c r="D327" s="86"/>
      <c r="E327" s="364"/>
      <c r="F327" s="364"/>
      <c r="G327" s="364"/>
      <c r="H327" s="364"/>
    </row>
    <row r="328" spans="4:8" x14ac:dyDescent="0.2">
      <c r="D328" s="86"/>
      <c r="E328" s="364"/>
      <c r="F328" s="364"/>
      <c r="G328" s="364"/>
      <c r="H328" s="364"/>
    </row>
    <row r="329" spans="4:8" x14ac:dyDescent="0.2">
      <c r="D329" s="86"/>
      <c r="E329" s="364"/>
      <c r="F329" s="364"/>
      <c r="G329" s="364"/>
      <c r="H329" s="364"/>
    </row>
    <row r="330" spans="4:8" x14ac:dyDescent="0.2">
      <c r="D330" s="86"/>
      <c r="E330" s="364"/>
      <c r="F330" s="364"/>
      <c r="G330" s="364"/>
      <c r="H330" s="364"/>
    </row>
    <row r="331" spans="4:8" x14ac:dyDescent="0.2">
      <c r="D331" s="86"/>
      <c r="E331" s="364"/>
      <c r="F331" s="364"/>
      <c r="G331" s="364"/>
      <c r="H331" s="364"/>
    </row>
    <row r="332" spans="4:8" x14ac:dyDescent="0.2">
      <c r="D332" s="86"/>
      <c r="E332" s="364"/>
      <c r="F332" s="364"/>
      <c r="G332" s="364"/>
      <c r="H332" s="364"/>
    </row>
    <row r="333" spans="4:8" x14ac:dyDescent="0.2">
      <c r="D333" s="86"/>
      <c r="E333" s="364"/>
      <c r="F333" s="364"/>
      <c r="G333" s="364"/>
      <c r="H333" s="364"/>
    </row>
    <row r="334" spans="4:8" x14ac:dyDescent="0.2">
      <c r="D334" s="86"/>
      <c r="E334" s="364"/>
      <c r="F334" s="364"/>
      <c r="G334" s="364"/>
      <c r="H334" s="364"/>
    </row>
    <row r="335" spans="4:8" x14ac:dyDescent="0.2">
      <c r="D335" s="86"/>
      <c r="E335" s="364"/>
      <c r="F335" s="364"/>
      <c r="G335" s="364"/>
      <c r="H335" s="364"/>
    </row>
    <row r="336" spans="4:8" x14ac:dyDescent="0.2">
      <c r="D336" s="86"/>
      <c r="E336" s="364"/>
      <c r="F336" s="364"/>
      <c r="G336" s="364"/>
      <c r="H336" s="364"/>
    </row>
    <row r="337" spans="4:8" x14ac:dyDescent="0.2">
      <c r="D337" s="86"/>
      <c r="E337" s="364"/>
      <c r="F337" s="364"/>
      <c r="G337" s="364"/>
      <c r="H337" s="364"/>
    </row>
    <row r="338" spans="4:8" x14ac:dyDescent="0.2">
      <c r="D338" s="86"/>
      <c r="E338" s="364"/>
      <c r="F338" s="364"/>
      <c r="G338" s="364"/>
      <c r="H338" s="364"/>
    </row>
    <row r="339" spans="4:8" x14ac:dyDescent="0.2">
      <c r="D339" s="86"/>
      <c r="E339" s="364"/>
      <c r="F339" s="364"/>
      <c r="G339" s="364"/>
      <c r="H339" s="364"/>
    </row>
    <row r="340" spans="4:8" x14ac:dyDescent="0.2">
      <c r="D340" s="86"/>
      <c r="E340" s="364"/>
      <c r="F340" s="364"/>
      <c r="G340" s="364"/>
      <c r="H340" s="364"/>
    </row>
    <row r="341" spans="4:8" x14ac:dyDescent="0.2">
      <c r="D341" s="86"/>
      <c r="E341" s="364"/>
      <c r="F341" s="364"/>
      <c r="G341" s="364"/>
      <c r="H341" s="364"/>
    </row>
    <row r="342" spans="4:8" x14ac:dyDescent="0.2">
      <c r="D342" s="86"/>
      <c r="E342" s="364"/>
      <c r="F342" s="364"/>
      <c r="G342" s="364"/>
      <c r="H342" s="364"/>
    </row>
    <row r="343" spans="4:8" x14ac:dyDescent="0.2">
      <c r="D343" s="86"/>
      <c r="E343" s="364"/>
      <c r="F343" s="364"/>
      <c r="G343" s="364"/>
      <c r="H343" s="364"/>
    </row>
    <row r="344" spans="4:8" x14ac:dyDescent="0.2">
      <c r="D344" s="86"/>
      <c r="E344" s="364"/>
      <c r="F344" s="364"/>
      <c r="G344" s="364"/>
      <c r="H344" s="364"/>
    </row>
    <row r="345" spans="4:8" x14ac:dyDescent="0.2">
      <c r="D345" s="86"/>
      <c r="E345" s="364"/>
      <c r="F345" s="364"/>
      <c r="G345" s="364"/>
      <c r="H345" s="364"/>
    </row>
    <row r="346" spans="4:8" x14ac:dyDescent="0.2">
      <c r="D346" s="86"/>
      <c r="E346" s="364"/>
      <c r="F346" s="364"/>
      <c r="G346" s="364"/>
      <c r="H346" s="364"/>
    </row>
    <row r="347" spans="4:8" x14ac:dyDescent="0.2">
      <c r="D347" s="86"/>
      <c r="E347" s="364"/>
      <c r="F347" s="364"/>
      <c r="G347" s="364"/>
      <c r="H347" s="364"/>
    </row>
    <row r="348" spans="4:8" x14ac:dyDescent="0.2">
      <c r="D348" s="86"/>
      <c r="E348" s="364"/>
      <c r="F348" s="364"/>
      <c r="G348" s="364"/>
      <c r="H348" s="364"/>
    </row>
    <row r="349" spans="4:8" x14ac:dyDescent="0.2">
      <c r="D349" s="86"/>
      <c r="E349" s="364"/>
      <c r="F349" s="364"/>
      <c r="G349" s="364"/>
      <c r="H349" s="364"/>
    </row>
    <row r="350" spans="4:8" x14ac:dyDescent="0.2">
      <c r="D350" s="86"/>
      <c r="E350" s="364"/>
      <c r="F350" s="364"/>
      <c r="G350" s="364"/>
      <c r="H350" s="364"/>
    </row>
    <row r="351" spans="4:8" x14ac:dyDescent="0.2">
      <c r="D351" s="86"/>
      <c r="E351" s="364"/>
      <c r="F351" s="364"/>
      <c r="G351" s="364"/>
      <c r="H351" s="364"/>
    </row>
    <row r="352" spans="4:8" x14ac:dyDescent="0.2">
      <c r="D352" s="86"/>
      <c r="E352" s="364"/>
      <c r="F352" s="364"/>
      <c r="G352" s="364"/>
      <c r="H352" s="364"/>
    </row>
    <row r="353" spans="4:8" x14ac:dyDescent="0.2">
      <c r="D353" s="86"/>
      <c r="E353" s="364"/>
      <c r="F353" s="364"/>
      <c r="G353" s="364"/>
      <c r="H353" s="364"/>
    </row>
    <row r="354" spans="4:8" x14ac:dyDescent="0.2">
      <c r="D354" s="86"/>
      <c r="E354" s="364"/>
      <c r="F354" s="364"/>
      <c r="G354" s="364"/>
      <c r="H354" s="364"/>
    </row>
    <row r="355" spans="4:8" x14ac:dyDescent="0.2">
      <c r="D355" s="86"/>
      <c r="E355" s="364"/>
      <c r="F355" s="364"/>
      <c r="G355" s="364"/>
      <c r="H355" s="364"/>
    </row>
    <row r="356" spans="4:8" x14ac:dyDescent="0.2">
      <c r="D356" s="86"/>
      <c r="E356" s="364"/>
      <c r="F356" s="364"/>
      <c r="G356" s="364"/>
      <c r="H356" s="364"/>
    </row>
    <row r="357" spans="4:8" x14ac:dyDescent="0.2">
      <c r="D357" s="86"/>
      <c r="E357" s="364"/>
      <c r="F357" s="364"/>
      <c r="G357" s="364"/>
      <c r="H357" s="364"/>
    </row>
    <row r="358" spans="4:8" x14ac:dyDescent="0.2">
      <c r="D358" s="86"/>
      <c r="E358" s="364"/>
      <c r="F358" s="364"/>
      <c r="G358" s="364"/>
      <c r="H358" s="364"/>
    </row>
    <row r="359" spans="4:8" x14ac:dyDescent="0.2">
      <c r="D359" s="86"/>
      <c r="E359" s="364"/>
      <c r="F359" s="364"/>
      <c r="G359" s="364"/>
      <c r="H359" s="364"/>
    </row>
    <row r="360" spans="4:8" x14ac:dyDescent="0.2">
      <c r="D360" s="86"/>
      <c r="E360" s="364"/>
      <c r="F360" s="364"/>
      <c r="G360" s="364"/>
      <c r="H360" s="364"/>
    </row>
    <row r="361" spans="4:8" x14ac:dyDescent="0.2">
      <c r="D361" s="86"/>
      <c r="E361" s="364"/>
      <c r="F361" s="364"/>
      <c r="G361" s="364"/>
      <c r="H361" s="364"/>
    </row>
    <row r="362" spans="4:8" x14ac:dyDescent="0.2">
      <c r="D362" s="86"/>
      <c r="E362" s="364"/>
      <c r="F362" s="364"/>
      <c r="G362" s="364"/>
      <c r="H362" s="364"/>
    </row>
    <row r="363" spans="4:8" x14ac:dyDescent="0.2">
      <c r="D363" s="86"/>
      <c r="E363" s="364"/>
      <c r="F363" s="364"/>
      <c r="G363" s="364"/>
      <c r="H363" s="364"/>
    </row>
    <row r="364" spans="4:8" x14ac:dyDescent="0.2">
      <c r="D364" s="86"/>
      <c r="E364" s="364"/>
      <c r="F364" s="364"/>
      <c r="G364" s="364"/>
      <c r="H364" s="364"/>
    </row>
    <row r="365" spans="4:8" x14ac:dyDescent="0.2">
      <c r="D365" s="86"/>
      <c r="E365" s="364"/>
      <c r="F365" s="364"/>
      <c r="G365" s="364"/>
      <c r="H365" s="364"/>
    </row>
    <row r="366" spans="4:8" x14ac:dyDescent="0.2">
      <c r="D366" s="86"/>
      <c r="E366" s="364"/>
      <c r="F366" s="364"/>
      <c r="G366" s="364"/>
      <c r="H366" s="364"/>
    </row>
    <row r="367" spans="4:8" x14ac:dyDescent="0.2">
      <c r="D367" s="86"/>
      <c r="E367" s="364"/>
      <c r="F367" s="364"/>
      <c r="G367" s="364"/>
      <c r="H367" s="364"/>
    </row>
    <row r="368" spans="4:8" x14ac:dyDescent="0.2">
      <c r="D368" s="86"/>
      <c r="E368" s="364"/>
      <c r="F368" s="364"/>
      <c r="G368" s="364"/>
      <c r="H368" s="364"/>
    </row>
    <row r="369" spans="4:8" x14ac:dyDescent="0.2">
      <c r="D369" s="86"/>
      <c r="E369" s="364"/>
      <c r="F369" s="364"/>
      <c r="G369" s="364"/>
      <c r="H369" s="364"/>
    </row>
    <row r="370" spans="4:8" x14ac:dyDescent="0.2">
      <c r="D370" s="86"/>
      <c r="E370" s="364"/>
      <c r="F370" s="364"/>
      <c r="G370" s="364"/>
      <c r="H370" s="364"/>
    </row>
    <row r="371" spans="4:8" x14ac:dyDescent="0.2">
      <c r="D371" s="86"/>
      <c r="E371" s="364"/>
      <c r="F371" s="364"/>
      <c r="G371" s="364"/>
      <c r="H371" s="364"/>
    </row>
    <row r="372" spans="4:8" x14ac:dyDescent="0.2">
      <c r="D372" s="86"/>
      <c r="E372" s="364"/>
      <c r="F372" s="364"/>
      <c r="G372" s="364"/>
      <c r="H372" s="364"/>
    </row>
    <row r="373" spans="4:8" x14ac:dyDescent="0.2">
      <c r="D373" s="86"/>
      <c r="E373" s="364"/>
      <c r="F373" s="364"/>
      <c r="G373" s="364"/>
      <c r="H373" s="364"/>
    </row>
    <row r="374" spans="4:8" x14ac:dyDescent="0.2">
      <c r="D374" s="86"/>
      <c r="E374" s="364"/>
      <c r="F374" s="364"/>
      <c r="G374" s="364"/>
      <c r="H374" s="364"/>
    </row>
    <row r="375" spans="4:8" x14ac:dyDescent="0.2">
      <c r="D375" s="86"/>
      <c r="E375" s="364"/>
      <c r="F375" s="364"/>
      <c r="G375" s="364"/>
      <c r="H375" s="364"/>
    </row>
    <row r="376" spans="4:8" x14ac:dyDescent="0.2">
      <c r="D376" s="86"/>
      <c r="E376" s="364"/>
      <c r="F376" s="364"/>
      <c r="G376" s="364"/>
      <c r="H376" s="364"/>
    </row>
    <row r="377" spans="4:8" x14ac:dyDescent="0.2">
      <c r="D377" s="86"/>
      <c r="E377" s="364"/>
      <c r="F377" s="364"/>
      <c r="G377" s="364"/>
      <c r="H377" s="364"/>
    </row>
    <row r="378" spans="4:8" x14ac:dyDescent="0.2">
      <c r="D378" s="86"/>
      <c r="E378" s="364"/>
      <c r="F378" s="364"/>
      <c r="G378" s="364"/>
      <c r="H378" s="364"/>
    </row>
    <row r="379" spans="4:8" x14ac:dyDescent="0.2">
      <c r="D379" s="86"/>
      <c r="E379" s="364"/>
      <c r="F379" s="364"/>
      <c r="G379" s="364"/>
      <c r="H379" s="364"/>
    </row>
    <row r="380" spans="4:8" x14ac:dyDescent="0.2">
      <c r="D380" s="86"/>
      <c r="E380" s="364"/>
      <c r="F380" s="364"/>
      <c r="G380" s="364"/>
      <c r="H380" s="364"/>
    </row>
    <row r="381" spans="4:8" x14ac:dyDescent="0.2">
      <c r="D381" s="86"/>
      <c r="E381" s="364"/>
      <c r="F381" s="364"/>
      <c r="G381" s="364"/>
      <c r="H381" s="364"/>
    </row>
    <row r="382" spans="4:8" x14ac:dyDescent="0.2">
      <c r="D382" s="86"/>
      <c r="E382" s="364"/>
      <c r="F382" s="364"/>
      <c r="G382" s="364"/>
      <c r="H382" s="364"/>
    </row>
    <row r="383" spans="4:8" x14ac:dyDescent="0.2">
      <c r="D383" s="86"/>
      <c r="E383" s="364"/>
      <c r="F383" s="364"/>
      <c r="G383" s="364"/>
      <c r="H383" s="364"/>
    </row>
    <row r="384" spans="4:8" x14ac:dyDescent="0.2">
      <c r="D384" s="86"/>
      <c r="E384" s="364"/>
      <c r="F384" s="364"/>
      <c r="G384" s="364"/>
      <c r="H384" s="364"/>
    </row>
    <row r="385" spans="4:8" x14ac:dyDescent="0.2">
      <c r="D385" s="86"/>
      <c r="E385" s="364"/>
      <c r="F385" s="364"/>
      <c r="G385" s="364"/>
      <c r="H385" s="364"/>
    </row>
    <row r="386" spans="4:8" x14ac:dyDescent="0.2">
      <c r="D386" s="86"/>
      <c r="E386" s="364"/>
      <c r="F386" s="364"/>
      <c r="G386" s="364"/>
      <c r="H386" s="364"/>
    </row>
    <row r="387" spans="4:8" x14ac:dyDescent="0.2">
      <c r="D387" s="86"/>
      <c r="E387" s="364"/>
      <c r="F387" s="364"/>
      <c r="G387" s="364"/>
      <c r="H387" s="364"/>
    </row>
    <row r="388" spans="4:8" x14ac:dyDescent="0.2">
      <c r="D388" s="86"/>
      <c r="E388" s="364"/>
      <c r="F388" s="364"/>
      <c r="G388" s="364"/>
      <c r="H388" s="364"/>
    </row>
    <row r="389" spans="4:8" x14ac:dyDescent="0.2">
      <c r="D389" s="86"/>
      <c r="E389" s="364"/>
      <c r="F389" s="364"/>
      <c r="G389" s="364"/>
      <c r="H389" s="364"/>
    </row>
    <row r="390" spans="4:8" x14ac:dyDescent="0.2">
      <c r="D390" s="86"/>
      <c r="E390" s="364"/>
      <c r="F390" s="364"/>
      <c r="G390" s="364"/>
      <c r="H390" s="364"/>
    </row>
    <row r="391" spans="4:8" x14ac:dyDescent="0.2">
      <c r="D391" s="86"/>
      <c r="E391" s="364"/>
      <c r="F391" s="364"/>
      <c r="G391" s="364"/>
      <c r="H391" s="364"/>
    </row>
    <row r="392" spans="4:8" x14ac:dyDescent="0.2">
      <c r="D392" s="86"/>
      <c r="E392" s="364"/>
      <c r="F392" s="364"/>
      <c r="G392" s="364"/>
      <c r="H392" s="364"/>
    </row>
    <row r="393" spans="4:8" x14ac:dyDescent="0.2">
      <c r="D393" s="86"/>
      <c r="E393" s="364"/>
      <c r="F393" s="364"/>
      <c r="G393" s="364"/>
      <c r="H393" s="364"/>
    </row>
    <row r="394" spans="4:8" x14ac:dyDescent="0.2">
      <c r="D394" s="86"/>
      <c r="E394" s="364"/>
      <c r="F394" s="364"/>
      <c r="G394" s="364"/>
      <c r="H394" s="364"/>
    </row>
    <row r="395" spans="4:8" x14ac:dyDescent="0.2">
      <c r="D395" s="86"/>
      <c r="E395" s="364"/>
      <c r="F395" s="364"/>
      <c r="G395" s="364"/>
      <c r="H395" s="364"/>
    </row>
    <row r="396" spans="4:8" x14ac:dyDescent="0.2">
      <c r="D396" s="86"/>
      <c r="E396" s="364"/>
      <c r="F396" s="364"/>
      <c r="G396" s="364"/>
      <c r="H396" s="364"/>
    </row>
    <row r="397" spans="4:8" x14ac:dyDescent="0.2">
      <c r="D397" s="86"/>
      <c r="E397" s="364"/>
      <c r="F397" s="364"/>
      <c r="G397" s="364"/>
      <c r="H397" s="364"/>
    </row>
    <row r="398" spans="4:8" x14ac:dyDescent="0.2">
      <c r="D398" s="86"/>
      <c r="E398" s="364"/>
      <c r="F398" s="364"/>
      <c r="G398" s="364"/>
      <c r="H398" s="364"/>
    </row>
    <row r="399" spans="4:8" x14ac:dyDescent="0.2">
      <c r="D399" s="86"/>
      <c r="E399" s="364"/>
      <c r="F399" s="364"/>
      <c r="G399" s="364"/>
      <c r="H399" s="364"/>
    </row>
    <row r="400" spans="4:8" x14ac:dyDescent="0.2">
      <c r="D400" s="86"/>
      <c r="E400" s="364"/>
      <c r="F400" s="364"/>
      <c r="G400" s="364"/>
      <c r="H400" s="364"/>
    </row>
    <row r="401" spans="4:8" x14ac:dyDescent="0.2">
      <c r="D401" s="86"/>
      <c r="E401" s="364"/>
      <c r="F401" s="364"/>
      <c r="G401" s="364"/>
      <c r="H401" s="364"/>
    </row>
    <row r="402" spans="4:8" x14ac:dyDescent="0.2">
      <c r="D402" s="86"/>
      <c r="E402" s="364"/>
      <c r="F402" s="364"/>
      <c r="G402" s="364"/>
      <c r="H402" s="364"/>
    </row>
    <row r="403" spans="4:8" x14ac:dyDescent="0.2">
      <c r="D403" s="86"/>
      <c r="E403" s="364"/>
      <c r="F403" s="364"/>
      <c r="G403" s="364"/>
      <c r="H403" s="364"/>
    </row>
    <row r="404" spans="4:8" x14ac:dyDescent="0.2">
      <c r="D404" s="86"/>
      <c r="E404" s="364"/>
      <c r="F404" s="364"/>
      <c r="G404" s="364"/>
      <c r="H404" s="364"/>
    </row>
    <row r="405" spans="4:8" x14ac:dyDescent="0.2">
      <c r="D405" s="86"/>
      <c r="E405" s="364"/>
      <c r="F405" s="364"/>
      <c r="G405" s="364"/>
      <c r="H405" s="364"/>
    </row>
    <row r="406" spans="4:8" x14ac:dyDescent="0.2">
      <c r="D406" s="86"/>
      <c r="E406" s="364"/>
      <c r="F406" s="364"/>
      <c r="G406" s="364"/>
      <c r="H406" s="364"/>
    </row>
    <row r="407" spans="4:8" x14ac:dyDescent="0.2">
      <c r="D407" s="86"/>
      <c r="E407" s="364"/>
      <c r="F407" s="364"/>
      <c r="G407" s="364"/>
      <c r="H407" s="364"/>
    </row>
    <row r="408" spans="4:8" x14ac:dyDescent="0.2">
      <c r="D408" s="86"/>
      <c r="E408" s="364"/>
      <c r="F408" s="364"/>
      <c r="G408" s="364"/>
      <c r="H408" s="364"/>
    </row>
    <row r="409" spans="4:8" x14ac:dyDescent="0.2">
      <c r="D409" s="86"/>
      <c r="E409" s="364"/>
      <c r="F409" s="364"/>
      <c r="G409" s="364"/>
      <c r="H409" s="364"/>
    </row>
    <row r="410" spans="4:8" x14ac:dyDescent="0.2">
      <c r="D410" s="86"/>
      <c r="E410" s="364"/>
      <c r="F410" s="364"/>
      <c r="G410" s="364"/>
      <c r="H410" s="364"/>
    </row>
    <row r="411" spans="4:8" x14ac:dyDescent="0.2">
      <c r="D411" s="86"/>
      <c r="E411" s="364"/>
      <c r="F411" s="364"/>
      <c r="G411" s="364"/>
      <c r="H411" s="364"/>
    </row>
    <row r="412" spans="4:8" x14ac:dyDescent="0.2">
      <c r="D412" s="86"/>
      <c r="E412" s="364"/>
      <c r="F412" s="364"/>
      <c r="G412" s="364"/>
      <c r="H412" s="364"/>
    </row>
    <row r="413" spans="4:8" x14ac:dyDescent="0.2">
      <c r="D413" s="86"/>
      <c r="E413" s="364"/>
      <c r="F413" s="364"/>
      <c r="G413" s="364"/>
      <c r="H413" s="364"/>
    </row>
    <row r="414" spans="4:8" x14ac:dyDescent="0.2">
      <c r="D414" s="86"/>
      <c r="E414" s="364"/>
      <c r="F414" s="364"/>
      <c r="G414" s="364"/>
      <c r="H414" s="364"/>
    </row>
    <row r="415" spans="4:8" x14ac:dyDescent="0.2">
      <c r="D415" s="86"/>
      <c r="E415" s="364"/>
      <c r="F415" s="364"/>
      <c r="G415" s="364"/>
      <c r="H415" s="364"/>
    </row>
    <row r="416" spans="4:8" x14ac:dyDescent="0.2">
      <c r="D416" s="86"/>
      <c r="E416" s="364"/>
      <c r="F416" s="364"/>
      <c r="G416" s="364"/>
      <c r="H416" s="364"/>
    </row>
    <row r="417" spans="4:8" x14ac:dyDescent="0.2">
      <c r="D417" s="86"/>
      <c r="E417" s="364"/>
      <c r="F417" s="364"/>
      <c r="G417" s="364"/>
      <c r="H417" s="364"/>
    </row>
    <row r="418" spans="4:8" x14ac:dyDescent="0.2">
      <c r="D418" s="86"/>
      <c r="E418" s="364"/>
      <c r="F418" s="364"/>
      <c r="G418" s="364"/>
      <c r="H418" s="364"/>
    </row>
    <row r="419" spans="4:8" x14ac:dyDescent="0.2">
      <c r="D419" s="86"/>
      <c r="E419" s="364"/>
      <c r="F419" s="364"/>
      <c r="G419" s="364"/>
      <c r="H419" s="364"/>
    </row>
    <row r="420" spans="4:8" x14ac:dyDescent="0.2">
      <c r="D420" s="86"/>
      <c r="E420" s="364"/>
      <c r="F420" s="364"/>
      <c r="G420" s="364"/>
      <c r="H420" s="364"/>
    </row>
    <row r="421" spans="4:8" x14ac:dyDescent="0.2">
      <c r="D421" s="86"/>
      <c r="E421" s="364"/>
      <c r="F421" s="364"/>
      <c r="G421" s="364"/>
      <c r="H421" s="364"/>
    </row>
    <row r="422" spans="4:8" x14ac:dyDescent="0.2">
      <c r="D422" s="86"/>
      <c r="E422" s="364"/>
      <c r="F422" s="364"/>
      <c r="G422" s="364"/>
      <c r="H422" s="364"/>
    </row>
    <row r="423" spans="4:8" x14ac:dyDescent="0.2">
      <c r="D423" s="86"/>
      <c r="E423" s="364"/>
      <c r="F423" s="364"/>
      <c r="G423" s="364"/>
      <c r="H423" s="364"/>
    </row>
    <row r="424" spans="4:8" x14ac:dyDescent="0.2">
      <c r="D424" s="86"/>
      <c r="E424" s="364"/>
      <c r="F424" s="364"/>
      <c r="G424" s="364"/>
      <c r="H424" s="364"/>
    </row>
    <row r="425" spans="4:8" x14ac:dyDescent="0.2">
      <c r="D425" s="86"/>
      <c r="E425" s="364"/>
      <c r="F425" s="364"/>
      <c r="G425" s="364"/>
      <c r="H425" s="364"/>
    </row>
    <row r="426" spans="4:8" x14ac:dyDescent="0.2">
      <c r="D426" s="86"/>
      <c r="E426" s="364"/>
      <c r="F426" s="364"/>
      <c r="G426" s="364"/>
      <c r="H426" s="364"/>
    </row>
    <row r="427" spans="4:8" x14ac:dyDescent="0.2">
      <c r="D427" s="86"/>
      <c r="E427" s="364"/>
      <c r="F427" s="364"/>
      <c r="G427" s="364"/>
      <c r="H427" s="364"/>
    </row>
    <row r="428" spans="4:8" x14ac:dyDescent="0.2">
      <c r="D428" s="86"/>
      <c r="E428" s="364"/>
      <c r="F428" s="364"/>
      <c r="G428" s="364"/>
      <c r="H428" s="364"/>
    </row>
    <row r="429" spans="4:8" x14ac:dyDescent="0.2">
      <c r="D429" s="86"/>
      <c r="E429" s="364"/>
      <c r="F429" s="364"/>
      <c r="G429" s="364"/>
      <c r="H429" s="364"/>
    </row>
    <row r="430" spans="4:8" x14ac:dyDescent="0.2">
      <c r="D430" s="86"/>
      <c r="E430" s="364"/>
      <c r="F430" s="364"/>
      <c r="G430" s="364"/>
      <c r="H430" s="364"/>
    </row>
    <row r="431" spans="4:8" x14ac:dyDescent="0.2">
      <c r="D431" s="86"/>
      <c r="E431" s="364"/>
      <c r="F431" s="364"/>
      <c r="G431" s="364"/>
      <c r="H431" s="364"/>
    </row>
    <row r="432" spans="4:8" x14ac:dyDescent="0.2">
      <c r="D432" s="86"/>
      <c r="E432" s="364"/>
      <c r="F432" s="364"/>
      <c r="G432" s="364"/>
      <c r="H432" s="364"/>
    </row>
    <row r="433" spans="4:8" x14ac:dyDescent="0.2">
      <c r="D433" s="86"/>
      <c r="E433" s="364"/>
      <c r="F433" s="364"/>
      <c r="G433" s="364"/>
      <c r="H433" s="364"/>
    </row>
    <row r="434" spans="4:8" x14ac:dyDescent="0.2">
      <c r="D434" s="86"/>
      <c r="E434" s="364"/>
      <c r="F434" s="364"/>
      <c r="G434" s="364"/>
      <c r="H434" s="364"/>
    </row>
    <row r="435" spans="4:8" x14ac:dyDescent="0.2">
      <c r="D435" s="86"/>
      <c r="E435" s="364"/>
      <c r="F435" s="364"/>
      <c r="G435" s="364"/>
      <c r="H435" s="364"/>
    </row>
    <row r="436" spans="4:8" x14ac:dyDescent="0.2">
      <c r="D436" s="86"/>
      <c r="E436" s="364"/>
      <c r="F436" s="364"/>
      <c r="G436" s="364"/>
      <c r="H436" s="364"/>
    </row>
    <row r="437" spans="4:8" x14ac:dyDescent="0.2">
      <c r="D437" s="86"/>
      <c r="E437" s="364"/>
      <c r="F437" s="364"/>
      <c r="G437" s="364"/>
      <c r="H437" s="364"/>
    </row>
    <row r="438" spans="4:8" x14ac:dyDescent="0.2">
      <c r="D438" s="86"/>
      <c r="E438" s="364"/>
      <c r="F438" s="364"/>
      <c r="G438" s="364"/>
      <c r="H438" s="364"/>
    </row>
    <row r="439" spans="4:8" x14ac:dyDescent="0.2">
      <c r="D439" s="86"/>
      <c r="E439" s="364"/>
      <c r="F439" s="364"/>
      <c r="G439" s="364"/>
      <c r="H439" s="364"/>
    </row>
    <row r="440" spans="4:8" x14ac:dyDescent="0.2">
      <c r="D440" s="86"/>
      <c r="E440" s="364"/>
      <c r="F440" s="364"/>
      <c r="G440" s="364"/>
      <c r="H440" s="364"/>
    </row>
    <row r="441" spans="4:8" x14ac:dyDescent="0.2">
      <c r="D441" s="86"/>
      <c r="E441" s="364"/>
      <c r="F441" s="364"/>
      <c r="G441" s="364"/>
      <c r="H441" s="364"/>
    </row>
    <row r="442" spans="4:8" x14ac:dyDescent="0.2">
      <c r="D442" s="86"/>
      <c r="E442" s="364"/>
      <c r="F442" s="364"/>
      <c r="G442" s="364"/>
      <c r="H442" s="364"/>
    </row>
    <row r="443" spans="4:8" x14ac:dyDescent="0.2">
      <c r="D443" s="86"/>
      <c r="E443" s="364"/>
      <c r="F443" s="364"/>
      <c r="G443" s="364"/>
      <c r="H443" s="364"/>
    </row>
    <row r="444" spans="4:8" x14ac:dyDescent="0.2">
      <c r="D444" s="86"/>
      <c r="E444" s="364"/>
      <c r="F444" s="364"/>
      <c r="G444" s="364"/>
      <c r="H444" s="364"/>
    </row>
    <row r="445" spans="4:8" x14ac:dyDescent="0.2">
      <c r="D445" s="86"/>
      <c r="E445" s="364"/>
      <c r="F445" s="364"/>
      <c r="G445" s="364"/>
      <c r="H445" s="364"/>
    </row>
    <row r="446" spans="4:8" x14ac:dyDescent="0.2">
      <c r="D446" s="86"/>
      <c r="E446" s="364"/>
      <c r="F446" s="364"/>
      <c r="G446" s="364"/>
      <c r="H446" s="364"/>
    </row>
    <row r="447" spans="4:8" x14ac:dyDescent="0.2">
      <c r="D447" s="86"/>
      <c r="E447" s="364"/>
      <c r="F447" s="364"/>
      <c r="G447" s="364"/>
      <c r="H447" s="364"/>
    </row>
    <row r="448" spans="4:8" x14ac:dyDescent="0.2">
      <c r="D448" s="86"/>
      <c r="E448" s="364"/>
      <c r="F448" s="364"/>
      <c r="G448" s="364"/>
      <c r="H448" s="364"/>
    </row>
    <row r="449" spans="4:8" x14ac:dyDescent="0.2">
      <c r="D449" s="86"/>
      <c r="E449" s="364"/>
      <c r="F449" s="364"/>
      <c r="G449" s="364"/>
      <c r="H449" s="364"/>
    </row>
    <row r="450" spans="4:8" x14ac:dyDescent="0.2">
      <c r="D450" s="86"/>
      <c r="E450" s="364"/>
      <c r="F450" s="364"/>
      <c r="G450" s="364"/>
      <c r="H450" s="364"/>
    </row>
    <row r="451" spans="4:8" x14ac:dyDescent="0.2">
      <c r="D451" s="86"/>
      <c r="E451" s="364"/>
      <c r="F451" s="364"/>
      <c r="G451" s="364"/>
      <c r="H451" s="364"/>
    </row>
    <row r="452" spans="4:8" x14ac:dyDescent="0.2">
      <c r="D452" s="86"/>
      <c r="E452" s="364"/>
      <c r="F452" s="364"/>
      <c r="G452" s="364"/>
      <c r="H452" s="364"/>
    </row>
    <row r="453" spans="4:8" x14ac:dyDescent="0.2">
      <c r="D453" s="86"/>
      <c r="E453" s="364"/>
      <c r="F453" s="364"/>
      <c r="G453" s="364"/>
      <c r="H453" s="364"/>
    </row>
    <row r="454" spans="4:8" x14ac:dyDescent="0.2">
      <c r="D454" s="86"/>
      <c r="E454" s="364"/>
      <c r="F454" s="364"/>
      <c r="G454" s="364"/>
      <c r="H454" s="364"/>
    </row>
    <row r="455" spans="4:8" x14ac:dyDescent="0.2">
      <c r="D455" s="86"/>
      <c r="E455" s="364"/>
      <c r="F455" s="364"/>
      <c r="G455" s="364"/>
      <c r="H455" s="364"/>
    </row>
    <row r="456" spans="4:8" x14ac:dyDescent="0.2">
      <c r="D456" s="86"/>
      <c r="E456" s="364"/>
      <c r="F456" s="364"/>
      <c r="G456" s="364"/>
      <c r="H456" s="364"/>
    </row>
    <row r="457" spans="4:8" x14ac:dyDescent="0.2">
      <c r="D457" s="86"/>
      <c r="E457" s="364"/>
      <c r="F457" s="364"/>
      <c r="G457" s="364"/>
      <c r="H457" s="364"/>
    </row>
    <row r="458" spans="4:8" x14ac:dyDescent="0.2">
      <c r="D458" s="86"/>
      <c r="E458" s="364"/>
      <c r="F458" s="364"/>
      <c r="G458" s="364"/>
      <c r="H458" s="364"/>
    </row>
    <row r="459" spans="4:8" x14ac:dyDescent="0.2">
      <c r="D459" s="86"/>
      <c r="E459" s="364"/>
      <c r="F459" s="364"/>
      <c r="G459" s="364"/>
      <c r="H459" s="364"/>
    </row>
    <row r="460" spans="4:8" x14ac:dyDescent="0.2">
      <c r="D460" s="86"/>
      <c r="E460" s="364"/>
      <c r="F460" s="364"/>
      <c r="G460" s="364"/>
      <c r="H460" s="364"/>
    </row>
    <row r="461" spans="4:8" x14ac:dyDescent="0.2">
      <c r="D461" s="86"/>
      <c r="E461" s="364"/>
      <c r="F461" s="364"/>
      <c r="G461" s="364"/>
      <c r="H461" s="364"/>
    </row>
    <row r="462" spans="4:8" x14ac:dyDescent="0.2">
      <c r="D462" s="86"/>
      <c r="E462" s="364"/>
      <c r="F462" s="364"/>
      <c r="G462" s="364"/>
      <c r="H462" s="364"/>
    </row>
    <row r="463" spans="4:8" x14ac:dyDescent="0.2">
      <c r="D463" s="86"/>
      <c r="E463" s="364"/>
      <c r="F463" s="364"/>
      <c r="G463" s="364"/>
      <c r="H463" s="364"/>
    </row>
    <row r="464" spans="4:8" x14ac:dyDescent="0.2">
      <c r="D464" s="86"/>
      <c r="E464" s="364"/>
      <c r="F464" s="364"/>
      <c r="G464" s="364"/>
      <c r="H464" s="364"/>
    </row>
    <row r="465" spans="4:8" x14ac:dyDescent="0.2">
      <c r="D465" s="86"/>
      <c r="E465" s="364"/>
      <c r="F465" s="364"/>
      <c r="G465" s="364"/>
      <c r="H465" s="364"/>
    </row>
    <row r="466" spans="4:8" x14ac:dyDescent="0.2">
      <c r="D466" s="86"/>
      <c r="E466" s="364"/>
      <c r="F466" s="364"/>
      <c r="G466" s="364"/>
      <c r="H466" s="364"/>
    </row>
    <row r="467" spans="4:8" x14ac:dyDescent="0.2">
      <c r="D467" s="86"/>
      <c r="E467" s="364"/>
      <c r="F467" s="364"/>
      <c r="G467" s="364"/>
      <c r="H467" s="364"/>
    </row>
    <row r="468" spans="4:8" x14ac:dyDescent="0.2">
      <c r="D468" s="86"/>
      <c r="E468" s="364"/>
      <c r="F468" s="364"/>
      <c r="G468" s="364"/>
      <c r="H468" s="364"/>
    </row>
    <row r="469" spans="4:8" x14ac:dyDescent="0.2">
      <c r="D469" s="86"/>
      <c r="E469" s="364"/>
      <c r="F469" s="364"/>
      <c r="G469" s="364"/>
      <c r="H469" s="364"/>
    </row>
    <row r="470" spans="4:8" x14ac:dyDescent="0.2">
      <c r="D470" s="86"/>
      <c r="E470" s="364"/>
      <c r="F470" s="364"/>
      <c r="G470" s="364"/>
      <c r="H470" s="364"/>
    </row>
    <row r="471" spans="4:8" x14ac:dyDescent="0.2">
      <c r="D471" s="86"/>
      <c r="E471" s="364"/>
      <c r="F471" s="364"/>
      <c r="G471" s="364"/>
      <c r="H471" s="364"/>
    </row>
    <row r="472" spans="4:8" x14ac:dyDescent="0.2">
      <c r="D472" s="86"/>
      <c r="E472" s="364"/>
      <c r="F472" s="364"/>
      <c r="G472" s="364"/>
      <c r="H472" s="364"/>
    </row>
    <row r="473" spans="4:8" x14ac:dyDescent="0.2">
      <c r="D473" s="86"/>
      <c r="E473" s="364"/>
      <c r="F473" s="364"/>
      <c r="G473" s="364"/>
      <c r="H473" s="364"/>
    </row>
    <row r="474" spans="4:8" x14ac:dyDescent="0.2">
      <c r="D474" s="86"/>
      <c r="E474" s="364"/>
      <c r="F474" s="364"/>
      <c r="G474" s="364"/>
      <c r="H474" s="364"/>
    </row>
    <row r="475" spans="4:8" x14ac:dyDescent="0.2">
      <c r="D475" s="86"/>
      <c r="E475" s="364"/>
      <c r="F475" s="364"/>
      <c r="G475" s="364"/>
      <c r="H475" s="364"/>
    </row>
    <row r="476" spans="4:8" x14ac:dyDescent="0.2">
      <c r="D476" s="86"/>
      <c r="E476" s="364"/>
      <c r="F476" s="364"/>
      <c r="G476" s="364"/>
      <c r="H476" s="364"/>
    </row>
    <row r="477" spans="4:8" x14ac:dyDescent="0.2">
      <c r="D477" s="86"/>
      <c r="E477" s="364"/>
      <c r="F477" s="364"/>
      <c r="G477" s="364"/>
      <c r="H477" s="364"/>
    </row>
    <row r="478" spans="4:8" x14ac:dyDescent="0.2">
      <c r="D478" s="86"/>
      <c r="E478" s="364"/>
      <c r="F478" s="364"/>
      <c r="G478" s="364"/>
      <c r="H478" s="364"/>
    </row>
    <row r="479" spans="4:8" x14ac:dyDescent="0.2">
      <c r="D479" s="86"/>
      <c r="E479" s="364"/>
      <c r="F479" s="364"/>
      <c r="G479" s="364"/>
      <c r="H479" s="364"/>
    </row>
    <row r="480" spans="4:8" x14ac:dyDescent="0.2">
      <c r="D480" s="86"/>
      <c r="E480" s="364"/>
      <c r="F480" s="364"/>
      <c r="G480" s="364"/>
      <c r="H480" s="364"/>
    </row>
    <row r="481" spans="4:8" x14ac:dyDescent="0.2">
      <c r="D481" s="86"/>
      <c r="E481" s="364"/>
      <c r="F481" s="364"/>
      <c r="G481" s="364"/>
      <c r="H481" s="364"/>
    </row>
    <row r="482" spans="4:8" x14ac:dyDescent="0.2">
      <c r="D482" s="86"/>
      <c r="E482" s="364"/>
      <c r="F482" s="364"/>
      <c r="G482" s="364"/>
      <c r="H482" s="364"/>
    </row>
    <row r="483" spans="4:8" x14ac:dyDescent="0.2">
      <c r="D483" s="86"/>
      <c r="E483" s="364"/>
      <c r="F483" s="364"/>
      <c r="G483" s="364"/>
      <c r="H483" s="364"/>
    </row>
    <row r="484" spans="4:8" x14ac:dyDescent="0.2">
      <c r="D484" s="86"/>
      <c r="E484" s="364"/>
      <c r="F484" s="364"/>
      <c r="G484" s="364"/>
      <c r="H484" s="364"/>
    </row>
    <row r="485" spans="4:8" x14ac:dyDescent="0.2">
      <c r="D485" s="86"/>
      <c r="E485" s="364"/>
      <c r="F485" s="364"/>
      <c r="G485" s="364"/>
      <c r="H485" s="364"/>
    </row>
    <row r="486" spans="4:8" x14ac:dyDescent="0.2">
      <c r="D486" s="86"/>
      <c r="E486" s="364"/>
      <c r="F486" s="364"/>
      <c r="G486" s="364"/>
      <c r="H486" s="364"/>
    </row>
    <row r="487" spans="4:8" x14ac:dyDescent="0.2">
      <c r="D487" s="86"/>
      <c r="E487" s="364"/>
      <c r="F487" s="364"/>
      <c r="G487" s="364"/>
      <c r="H487" s="364"/>
    </row>
    <row r="488" spans="4:8" x14ac:dyDescent="0.2">
      <c r="D488" s="86"/>
      <c r="E488" s="364"/>
      <c r="F488" s="364"/>
      <c r="G488" s="364"/>
      <c r="H488" s="364"/>
    </row>
    <row r="489" spans="4:8" x14ac:dyDescent="0.2">
      <c r="D489" s="86"/>
      <c r="E489" s="364"/>
      <c r="F489" s="364"/>
      <c r="G489" s="364"/>
      <c r="H489" s="364"/>
    </row>
    <row r="490" spans="4:8" x14ac:dyDescent="0.2">
      <c r="D490" s="86"/>
      <c r="E490" s="364"/>
      <c r="F490" s="364"/>
      <c r="G490" s="364"/>
      <c r="H490" s="364"/>
    </row>
    <row r="491" spans="4:8" x14ac:dyDescent="0.2">
      <c r="D491" s="86"/>
      <c r="E491" s="364"/>
      <c r="F491" s="364"/>
      <c r="G491" s="364"/>
      <c r="H491" s="364"/>
    </row>
    <row r="492" spans="4:8" x14ac:dyDescent="0.2">
      <c r="D492" s="86"/>
      <c r="E492" s="364"/>
      <c r="F492" s="364"/>
      <c r="G492" s="364"/>
      <c r="H492" s="364"/>
    </row>
    <row r="493" spans="4:8" x14ac:dyDescent="0.2">
      <c r="D493" s="86"/>
      <c r="E493" s="364"/>
      <c r="F493" s="364"/>
      <c r="G493" s="364"/>
      <c r="H493" s="364"/>
    </row>
    <row r="494" spans="4:8" x14ac:dyDescent="0.2">
      <c r="D494" s="86"/>
      <c r="E494" s="364"/>
      <c r="F494" s="364"/>
      <c r="G494" s="364"/>
      <c r="H494" s="364"/>
    </row>
    <row r="495" spans="4:8" x14ac:dyDescent="0.2">
      <c r="D495" s="86"/>
      <c r="E495" s="364"/>
      <c r="F495" s="364"/>
      <c r="G495" s="364"/>
      <c r="H495" s="364"/>
    </row>
    <row r="496" spans="4:8" x14ac:dyDescent="0.2">
      <c r="D496" s="86"/>
      <c r="E496" s="364"/>
      <c r="F496" s="364"/>
      <c r="G496" s="364"/>
      <c r="H496" s="364"/>
    </row>
    <row r="497" spans="4:8" x14ac:dyDescent="0.2">
      <c r="D497" s="86"/>
      <c r="E497" s="364"/>
      <c r="F497" s="364"/>
      <c r="G497" s="364"/>
      <c r="H497" s="364"/>
    </row>
    <row r="498" spans="4:8" x14ac:dyDescent="0.2">
      <c r="D498" s="86"/>
      <c r="E498" s="364"/>
      <c r="F498" s="364"/>
      <c r="G498" s="364"/>
      <c r="H498" s="364"/>
    </row>
    <row r="499" spans="4:8" x14ac:dyDescent="0.2">
      <c r="D499" s="86"/>
      <c r="E499" s="364"/>
      <c r="F499" s="364"/>
      <c r="G499" s="364"/>
      <c r="H499" s="364"/>
    </row>
    <row r="500" spans="4:8" x14ac:dyDescent="0.2">
      <c r="D500" s="86"/>
      <c r="E500" s="364"/>
      <c r="F500" s="364"/>
      <c r="G500" s="364"/>
      <c r="H500" s="364"/>
    </row>
    <row r="501" spans="4:8" x14ac:dyDescent="0.2">
      <c r="D501" s="86"/>
      <c r="E501" s="364"/>
      <c r="F501" s="364"/>
      <c r="G501" s="364"/>
      <c r="H501" s="364"/>
    </row>
    <row r="502" spans="4:8" x14ac:dyDescent="0.2">
      <c r="D502" s="86"/>
      <c r="E502" s="364"/>
      <c r="F502" s="364"/>
      <c r="G502" s="364"/>
      <c r="H502" s="364"/>
    </row>
    <row r="503" spans="4:8" x14ac:dyDescent="0.2">
      <c r="D503" s="86"/>
      <c r="E503" s="364"/>
      <c r="F503" s="364"/>
      <c r="G503" s="364"/>
      <c r="H503" s="364"/>
    </row>
    <row r="504" spans="4:8" x14ac:dyDescent="0.2">
      <c r="D504" s="86"/>
      <c r="E504" s="364"/>
      <c r="F504" s="364"/>
      <c r="G504" s="364"/>
      <c r="H504" s="364"/>
    </row>
    <row r="505" spans="4:8" x14ac:dyDescent="0.2">
      <c r="D505" s="86"/>
      <c r="E505" s="364"/>
      <c r="F505" s="364"/>
      <c r="G505" s="364"/>
      <c r="H505" s="364"/>
    </row>
    <row r="506" spans="4:8" x14ac:dyDescent="0.2">
      <c r="D506" s="86"/>
      <c r="E506" s="364"/>
      <c r="F506" s="364"/>
      <c r="G506" s="364"/>
      <c r="H506" s="364"/>
    </row>
    <row r="507" spans="4:8" x14ac:dyDescent="0.2">
      <c r="D507" s="86"/>
      <c r="E507" s="364"/>
      <c r="F507" s="364"/>
      <c r="G507" s="364"/>
      <c r="H507" s="364"/>
    </row>
    <row r="508" spans="4:8" x14ac:dyDescent="0.2">
      <c r="D508" s="86"/>
      <c r="E508" s="364"/>
      <c r="F508" s="364"/>
      <c r="G508" s="364"/>
      <c r="H508" s="364"/>
    </row>
    <row r="509" spans="4:8" x14ac:dyDescent="0.2">
      <c r="D509" s="86"/>
      <c r="E509" s="364"/>
      <c r="F509" s="364"/>
      <c r="G509" s="364"/>
      <c r="H509" s="364"/>
    </row>
    <row r="510" spans="4:8" x14ac:dyDescent="0.2">
      <c r="D510" s="86"/>
      <c r="E510" s="364"/>
      <c r="F510" s="364"/>
      <c r="G510" s="364"/>
      <c r="H510" s="364"/>
    </row>
    <row r="511" spans="4:8" x14ac:dyDescent="0.2">
      <c r="D511" s="86"/>
      <c r="E511" s="364"/>
      <c r="F511" s="364"/>
      <c r="G511" s="364"/>
      <c r="H511" s="364"/>
    </row>
    <row r="512" spans="4:8" x14ac:dyDescent="0.2">
      <c r="D512" s="86"/>
      <c r="E512" s="364"/>
      <c r="F512" s="364"/>
      <c r="G512" s="364"/>
      <c r="H512" s="364"/>
    </row>
    <row r="513" spans="4:8" x14ac:dyDescent="0.2">
      <c r="D513" s="86"/>
      <c r="E513" s="364"/>
      <c r="F513" s="364"/>
      <c r="G513" s="364"/>
      <c r="H513" s="364"/>
    </row>
    <row r="514" spans="4:8" x14ac:dyDescent="0.2">
      <c r="D514" s="86"/>
      <c r="E514" s="364"/>
      <c r="F514" s="364"/>
      <c r="G514" s="364"/>
      <c r="H514" s="364"/>
    </row>
    <row r="515" spans="4:8" x14ac:dyDescent="0.2">
      <c r="D515" s="86"/>
      <c r="E515" s="364"/>
      <c r="F515" s="364"/>
      <c r="G515" s="364"/>
      <c r="H515" s="364"/>
    </row>
    <row r="516" spans="4:8" x14ac:dyDescent="0.2">
      <c r="D516" s="86"/>
      <c r="E516" s="364"/>
      <c r="F516" s="364"/>
      <c r="G516" s="364"/>
      <c r="H516" s="364"/>
    </row>
    <row r="517" spans="4:8" x14ac:dyDescent="0.2">
      <c r="D517" s="86"/>
      <c r="E517" s="364"/>
      <c r="F517" s="364"/>
      <c r="G517" s="364"/>
      <c r="H517" s="364"/>
    </row>
    <row r="518" spans="4:8" x14ac:dyDescent="0.2">
      <c r="D518" s="86"/>
      <c r="E518" s="364"/>
      <c r="F518" s="364"/>
      <c r="G518" s="364"/>
      <c r="H518" s="364"/>
    </row>
    <row r="519" spans="4:8" x14ac:dyDescent="0.2">
      <c r="D519" s="86"/>
      <c r="E519" s="364"/>
      <c r="F519" s="364"/>
      <c r="G519" s="364"/>
      <c r="H519" s="364"/>
    </row>
    <row r="520" spans="4:8" x14ac:dyDescent="0.2">
      <c r="D520" s="86"/>
      <c r="E520" s="364"/>
      <c r="F520" s="364"/>
      <c r="G520" s="364"/>
      <c r="H520" s="364"/>
    </row>
    <row r="521" spans="4:8" x14ac:dyDescent="0.2">
      <c r="D521" s="86"/>
      <c r="E521" s="364"/>
      <c r="F521" s="364"/>
      <c r="G521" s="364"/>
      <c r="H521" s="364"/>
    </row>
    <row r="522" spans="4:8" x14ac:dyDescent="0.2">
      <c r="D522" s="86"/>
      <c r="E522" s="364"/>
      <c r="F522" s="364"/>
      <c r="G522" s="364"/>
      <c r="H522" s="364"/>
    </row>
    <row r="523" spans="4:8" x14ac:dyDescent="0.2">
      <c r="D523" s="86"/>
      <c r="E523" s="364"/>
      <c r="F523" s="364"/>
      <c r="G523" s="364"/>
      <c r="H523" s="364"/>
    </row>
    <row r="524" spans="4:8" x14ac:dyDescent="0.2">
      <c r="D524" s="86"/>
      <c r="E524" s="364"/>
      <c r="F524" s="364"/>
      <c r="G524" s="364"/>
      <c r="H524" s="364"/>
    </row>
    <row r="525" spans="4:8" x14ac:dyDescent="0.2">
      <c r="D525" s="86"/>
      <c r="E525" s="364"/>
      <c r="F525" s="364"/>
      <c r="G525" s="364"/>
      <c r="H525" s="364"/>
    </row>
    <row r="526" spans="4:8" x14ac:dyDescent="0.2">
      <c r="D526" s="86"/>
      <c r="E526" s="364"/>
      <c r="F526" s="364"/>
      <c r="G526" s="364"/>
      <c r="H526" s="364"/>
    </row>
    <row r="527" spans="4:8" x14ac:dyDescent="0.2">
      <c r="D527" s="86"/>
      <c r="E527" s="364"/>
      <c r="F527" s="364"/>
      <c r="G527" s="364"/>
      <c r="H527" s="364"/>
    </row>
    <row r="528" spans="4:8" x14ac:dyDescent="0.2">
      <c r="D528" s="86"/>
      <c r="E528" s="364"/>
      <c r="F528" s="364"/>
      <c r="G528" s="364"/>
      <c r="H528" s="364"/>
    </row>
    <row r="529" spans="4:8" x14ac:dyDescent="0.2">
      <c r="D529" s="86"/>
      <c r="E529" s="364"/>
      <c r="F529" s="364"/>
      <c r="G529" s="364"/>
      <c r="H529" s="364"/>
    </row>
    <row r="530" spans="4:8" x14ac:dyDescent="0.2">
      <c r="D530" s="86"/>
      <c r="E530" s="364"/>
      <c r="F530" s="364"/>
      <c r="G530" s="364"/>
      <c r="H530" s="364"/>
    </row>
    <row r="531" spans="4:8" x14ac:dyDescent="0.2">
      <c r="D531" s="86"/>
      <c r="E531" s="364"/>
      <c r="F531" s="364"/>
      <c r="G531" s="364"/>
      <c r="H531" s="364"/>
    </row>
    <row r="532" spans="4:8" x14ac:dyDescent="0.2">
      <c r="D532" s="86"/>
      <c r="E532" s="364"/>
      <c r="F532" s="364"/>
      <c r="G532" s="364"/>
      <c r="H532" s="364"/>
    </row>
    <row r="533" spans="4:8" x14ac:dyDescent="0.2">
      <c r="D533" s="86"/>
      <c r="E533" s="364"/>
      <c r="F533" s="364"/>
      <c r="G533" s="364"/>
      <c r="H533" s="364"/>
    </row>
    <row r="534" spans="4:8" x14ac:dyDescent="0.2">
      <c r="D534" s="86"/>
      <c r="E534" s="364"/>
      <c r="F534" s="364"/>
      <c r="G534" s="364"/>
      <c r="H534" s="364"/>
    </row>
    <row r="535" spans="4:8" x14ac:dyDescent="0.2">
      <c r="D535" s="86"/>
      <c r="E535" s="364"/>
      <c r="F535" s="364"/>
      <c r="G535" s="364"/>
      <c r="H535" s="364"/>
    </row>
    <row r="536" spans="4:8" x14ac:dyDescent="0.2">
      <c r="D536" s="86"/>
      <c r="E536" s="364"/>
      <c r="F536" s="364"/>
      <c r="G536" s="364"/>
      <c r="H536" s="364"/>
    </row>
    <row r="537" spans="4:8" x14ac:dyDescent="0.2">
      <c r="D537" s="86"/>
      <c r="E537" s="364"/>
      <c r="F537" s="364"/>
      <c r="G537" s="364"/>
      <c r="H537" s="364"/>
    </row>
    <row r="538" spans="4:8" x14ac:dyDescent="0.2">
      <c r="D538" s="86"/>
      <c r="E538" s="364"/>
      <c r="F538" s="364"/>
      <c r="G538" s="364"/>
      <c r="H538" s="364"/>
    </row>
    <row r="539" spans="4:8" x14ac:dyDescent="0.2">
      <c r="D539" s="86"/>
      <c r="E539" s="364"/>
      <c r="F539" s="364"/>
      <c r="G539" s="364"/>
      <c r="H539" s="364"/>
    </row>
    <row r="540" spans="4:8" x14ac:dyDescent="0.2">
      <c r="D540" s="86"/>
      <c r="E540" s="364"/>
      <c r="F540" s="364"/>
      <c r="G540" s="364"/>
      <c r="H540" s="364"/>
    </row>
    <row r="541" spans="4:8" x14ac:dyDescent="0.2">
      <c r="D541" s="86"/>
      <c r="E541" s="364"/>
      <c r="F541" s="364"/>
      <c r="G541" s="364"/>
      <c r="H541" s="364"/>
    </row>
    <row r="542" spans="4:8" x14ac:dyDescent="0.2">
      <c r="D542" s="86"/>
      <c r="E542" s="364"/>
      <c r="F542" s="364"/>
      <c r="G542" s="364"/>
      <c r="H542" s="364"/>
    </row>
    <row r="543" spans="4:8" x14ac:dyDescent="0.2">
      <c r="D543" s="86"/>
      <c r="E543" s="364"/>
      <c r="F543" s="364"/>
      <c r="G543" s="364"/>
      <c r="H543" s="364"/>
    </row>
    <row r="544" spans="4:8" x14ac:dyDescent="0.2">
      <c r="D544" s="86"/>
      <c r="E544" s="364"/>
      <c r="F544" s="364"/>
      <c r="G544" s="364"/>
      <c r="H544" s="364"/>
    </row>
    <row r="545" spans="4:8" x14ac:dyDescent="0.2">
      <c r="D545" s="86"/>
      <c r="E545" s="364"/>
      <c r="F545" s="364"/>
      <c r="G545" s="364"/>
      <c r="H545" s="364"/>
    </row>
    <row r="546" spans="4:8" x14ac:dyDescent="0.2">
      <c r="D546" s="86"/>
      <c r="E546" s="364"/>
      <c r="F546" s="364"/>
      <c r="G546" s="364"/>
      <c r="H546" s="364"/>
    </row>
    <row r="547" spans="4:8" x14ac:dyDescent="0.2">
      <c r="D547" s="86"/>
      <c r="E547" s="364"/>
      <c r="F547" s="364"/>
      <c r="G547" s="364"/>
      <c r="H547" s="364"/>
    </row>
    <row r="548" spans="4:8" x14ac:dyDescent="0.2">
      <c r="D548" s="86"/>
      <c r="E548" s="364"/>
      <c r="F548" s="364"/>
      <c r="G548" s="364"/>
      <c r="H548" s="364"/>
    </row>
    <row r="549" spans="4:8" x14ac:dyDescent="0.2">
      <c r="D549" s="86"/>
      <c r="E549" s="364"/>
      <c r="F549" s="364"/>
      <c r="G549" s="364"/>
      <c r="H549" s="364"/>
    </row>
    <row r="550" spans="4:8" x14ac:dyDescent="0.2">
      <c r="D550" s="86"/>
      <c r="E550" s="364"/>
      <c r="F550" s="364"/>
      <c r="G550" s="364"/>
      <c r="H550" s="364"/>
    </row>
    <row r="551" spans="4:8" x14ac:dyDescent="0.2">
      <c r="D551" s="86"/>
      <c r="E551" s="364"/>
      <c r="F551" s="364"/>
      <c r="G551" s="364"/>
      <c r="H551" s="364"/>
    </row>
    <row r="552" spans="4:8" x14ac:dyDescent="0.2">
      <c r="D552" s="86"/>
      <c r="E552" s="364"/>
      <c r="F552" s="364"/>
      <c r="G552" s="364"/>
      <c r="H552" s="364"/>
    </row>
    <row r="553" spans="4:8" x14ac:dyDescent="0.2">
      <c r="D553" s="86"/>
      <c r="E553" s="364"/>
      <c r="F553" s="364"/>
      <c r="G553" s="364"/>
      <c r="H553" s="364"/>
    </row>
    <row r="554" spans="4:8" x14ac:dyDescent="0.2">
      <c r="D554" s="86"/>
      <c r="E554" s="364"/>
      <c r="F554" s="364"/>
      <c r="G554" s="364"/>
      <c r="H554" s="364"/>
    </row>
    <row r="555" spans="4:8" x14ac:dyDescent="0.2">
      <c r="D555" s="86"/>
      <c r="E555" s="364"/>
      <c r="F555" s="364"/>
      <c r="G555" s="364"/>
      <c r="H555" s="364"/>
    </row>
    <row r="556" spans="4:8" x14ac:dyDescent="0.2">
      <c r="D556" s="86"/>
      <c r="E556" s="364"/>
      <c r="F556" s="364"/>
      <c r="G556" s="364"/>
      <c r="H556" s="364"/>
    </row>
    <row r="557" spans="4:8" x14ac:dyDescent="0.2">
      <c r="D557" s="86"/>
      <c r="E557" s="364"/>
      <c r="F557" s="364"/>
      <c r="G557" s="364"/>
      <c r="H557" s="364"/>
    </row>
    <row r="558" spans="4:8" x14ac:dyDescent="0.2">
      <c r="D558" s="86"/>
      <c r="E558" s="364"/>
      <c r="F558" s="364"/>
      <c r="G558" s="364"/>
      <c r="H558" s="364"/>
    </row>
    <row r="559" spans="4:8" x14ac:dyDescent="0.2">
      <c r="D559" s="86"/>
      <c r="E559" s="364"/>
      <c r="F559" s="364"/>
      <c r="G559" s="364"/>
      <c r="H559" s="364"/>
    </row>
    <row r="560" spans="4:8" x14ac:dyDescent="0.2">
      <c r="D560" s="86"/>
      <c r="E560" s="364"/>
      <c r="F560" s="364"/>
      <c r="G560" s="364"/>
      <c r="H560" s="364"/>
    </row>
    <row r="561" spans="4:8" x14ac:dyDescent="0.2">
      <c r="D561" s="86"/>
      <c r="E561" s="364"/>
      <c r="F561" s="364"/>
      <c r="G561" s="364"/>
      <c r="H561" s="364"/>
    </row>
    <row r="562" spans="4:8" x14ac:dyDescent="0.2">
      <c r="D562" s="86"/>
      <c r="E562" s="364"/>
      <c r="F562" s="364"/>
      <c r="G562" s="364"/>
      <c r="H562" s="364"/>
    </row>
    <row r="563" spans="4:8" x14ac:dyDescent="0.2">
      <c r="D563" s="86"/>
      <c r="E563" s="364"/>
      <c r="F563" s="364"/>
      <c r="G563" s="364"/>
      <c r="H563" s="364"/>
    </row>
    <row r="564" spans="4:8" x14ac:dyDescent="0.2">
      <c r="D564" s="86"/>
      <c r="E564" s="364"/>
      <c r="F564" s="364"/>
      <c r="G564" s="364"/>
      <c r="H564" s="364"/>
    </row>
    <row r="565" spans="4:8" x14ac:dyDescent="0.2">
      <c r="D565" s="86"/>
      <c r="E565" s="364"/>
      <c r="F565" s="364"/>
      <c r="G565" s="364"/>
      <c r="H565" s="364"/>
    </row>
    <row r="566" spans="4:8" x14ac:dyDescent="0.2">
      <c r="D566" s="86"/>
      <c r="E566" s="364"/>
      <c r="F566" s="364"/>
      <c r="G566" s="364"/>
      <c r="H566" s="364"/>
    </row>
    <row r="567" spans="4:8" x14ac:dyDescent="0.2">
      <c r="D567" s="86"/>
      <c r="E567" s="364"/>
      <c r="F567" s="364"/>
      <c r="G567" s="364"/>
      <c r="H567" s="364"/>
    </row>
    <row r="568" spans="4:8" x14ac:dyDescent="0.2">
      <c r="D568" s="86"/>
      <c r="E568" s="364"/>
      <c r="F568" s="364"/>
      <c r="G568" s="364"/>
      <c r="H568" s="364"/>
    </row>
    <row r="569" spans="4:8" x14ac:dyDescent="0.2">
      <c r="D569" s="86"/>
      <c r="E569" s="364"/>
      <c r="F569" s="364"/>
      <c r="G569" s="364"/>
      <c r="H569" s="364"/>
    </row>
    <row r="570" spans="4:8" x14ac:dyDescent="0.2">
      <c r="D570" s="86"/>
      <c r="E570" s="364"/>
      <c r="F570" s="364"/>
      <c r="G570" s="364"/>
      <c r="H570" s="364"/>
    </row>
  </sheetData>
  <mergeCells count="9">
    <mergeCell ref="I11:I12"/>
    <mergeCell ref="J13:J70"/>
    <mergeCell ref="A244:C244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rowBreaks count="2" manualBreakCount="2">
    <brk id="94" max="8" man="1"/>
    <brk id="170" max="8" man="1"/>
  </rowBreaks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70"/>
  <sheetViews>
    <sheetView showGridLines="0" view="pageBreakPreview" topLeftCell="A103" zoomScale="60" zoomScaleNormal="90" workbookViewId="0">
      <selection activeCell="H247" sqref="H247"/>
    </sheetView>
  </sheetViews>
  <sheetFormatPr baseColWidth="10" defaultRowHeight="12.75" x14ac:dyDescent="0.2"/>
  <cols>
    <col min="1" max="1" width="6.140625" style="337" bestFit="1" customWidth="1"/>
    <col min="2" max="2" width="6.28515625" style="337" bestFit="1" customWidth="1"/>
    <col min="3" max="3" width="37.7109375" style="359" customWidth="1"/>
    <col min="4" max="4" width="21.140625" style="3" bestFit="1" customWidth="1"/>
    <col min="5" max="5" width="13.85546875" style="365" bestFit="1" customWidth="1"/>
    <col min="6" max="6" width="17.28515625" style="367" customWidth="1"/>
    <col min="7" max="7" width="20.5703125" style="370" bestFit="1" customWidth="1"/>
    <col min="8" max="9" width="30.85546875" style="368" customWidth="1"/>
    <col min="10" max="10" width="44" style="357" customWidth="1"/>
    <col min="11" max="11" width="27.42578125" style="338" customWidth="1"/>
    <col min="12" max="12" width="18.7109375" style="338" customWidth="1"/>
    <col min="13" max="13" width="14.140625" style="338" bestFit="1" customWidth="1"/>
    <col min="14" max="249" width="11.5703125" style="338"/>
    <col min="250" max="250" width="9.7109375" style="338" customWidth="1"/>
    <col min="251" max="251" width="6" style="338" customWidth="1"/>
    <col min="252" max="252" width="60.5703125" style="338" customWidth="1"/>
    <col min="253" max="253" width="15.5703125" style="338" customWidth="1"/>
    <col min="254" max="265" width="13.28515625" style="338" customWidth="1"/>
    <col min="266" max="505" width="11.5703125" style="338"/>
    <col min="506" max="506" width="9.7109375" style="338" customWidth="1"/>
    <col min="507" max="507" width="6" style="338" customWidth="1"/>
    <col min="508" max="508" width="60.5703125" style="338" customWidth="1"/>
    <col min="509" max="509" width="15.5703125" style="338" customWidth="1"/>
    <col min="510" max="521" width="13.28515625" style="338" customWidth="1"/>
    <col min="522" max="761" width="11.5703125" style="338"/>
    <col min="762" max="762" width="9.7109375" style="338" customWidth="1"/>
    <col min="763" max="763" width="6" style="338" customWidth="1"/>
    <col min="764" max="764" width="60.5703125" style="338" customWidth="1"/>
    <col min="765" max="765" width="15.5703125" style="338" customWidth="1"/>
    <col min="766" max="777" width="13.28515625" style="338" customWidth="1"/>
    <col min="778" max="1017" width="11.5703125" style="338"/>
    <col min="1018" max="1018" width="9.7109375" style="338" customWidth="1"/>
    <col min="1019" max="1019" width="6" style="338" customWidth="1"/>
    <col min="1020" max="1020" width="60.5703125" style="338" customWidth="1"/>
    <col min="1021" max="1021" width="15.5703125" style="338" customWidth="1"/>
    <col min="1022" max="1033" width="13.28515625" style="338" customWidth="1"/>
    <col min="1034" max="1273" width="11.5703125" style="338"/>
    <col min="1274" max="1274" width="9.7109375" style="338" customWidth="1"/>
    <col min="1275" max="1275" width="6" style="338" customWidth="1"/>
    <col min="1276" max="1276" width="60.5703125" style="338" customWidth="1"/>
    <col min="1277" max="1277" width="15.5703125" style="338" customWidth="1"/>
    <col min="1278" max="1289" width="13.28515625" style="338" customWidth="1"/>
    <col min="1290" max="1529" width="11.5703125" style="338"/>
    <col min="1530" max="1530" width="9.7109375" style="338" customWidth="1"/>
    <col min="1531" max="1531" width="6" style="338" customWidth="1"/>
    <col min="1532" max="1532" width="60.5703125" style="338" customWidth="1"/>
    <col min="1533" max="1533" width="15.5703125" style="338" customWidth="1"/>
    <col min="1534" max="1545" width="13.28515625" style="338" customWidth="1"/>
    <col min="1546" max="1785" width="11.5703125" style="338"/>
    <col min="1786" max="1786" width="9.7109375" style="338" customWidth="1"/>
    <col min="1787" max="1787" width="6" style="338" customWidth="1"/>
    <col min="1788" max="1788" width="60.5703125" style="338" customWidth="1"/>
    <col min="1789" max="1789" width="15.5703125" style="338" customWidth="1"/>
    <col min="1790" max="1801" width="13.28515625" style="338" customWidth="1"/>
    <col min="1802" max="2041" width="11.5703125" style="338"/>
    <col min="2042" max="2042" width="9.7109375" style="338" customWidth="1"/>
    <col min="2043" max="2043" width="6" style="338" customWidth="1"/>
    <col min="2044" max="2044" width="60.5703125" style="338" customWidth="1"/>
    <col min="2045" max="2045" width="15.5703125" style="338" customWidth="1"/>
    <col min="2046" max="2057" width="13.28515625" style="338" customWidth="1"/>
    <col min="2058" max="2297" width="11.5703125" style="338"/>
    <col min="2298" max="2298" width="9.7109375" style="338" customWidth="1"/>
    <col min="2299" max="2299" width="6" style="338" customWidth="1"/>
    <col min="2300" max="2300" width="60.5703125" style="338" customWidth="1"/>
    <col min="2301" max="2301" width="15.5703125" style="338" customWidth="1"/>
    <col min="2302" max="2313" width="13.28515625" style="338" customWidth="1"/>
    <col min="2314" max="2553" width="11.5703125" style="338"/>
    <col min="2554" max="2554" width="9.7109375" style="338" customWidth="1"/>
    <col min="2555" max="2555" width="6" style="338" customWidth="1"/>
    <col min="2556" max="2556" width="60.5703125" style="338" customWidth="1"/>
    <col min="2557" max="2557" width="15.5703125" style="338" customWidth="1"/>
    <col min="2558" max="2569" width="13.28515625" style="338" customWidth="1"/>
    <col min="2570" max="2809" width="11.5703125" style="338"/>
    <col min="2810" max="2810" width="9.7109375" style="338" customWidth="1"/>
    <col min="2811" max="2811" width="6" style="338" customWidth="1"/>
    <col min="2812" max="2812" width="60.5703125" style="338" customWidth="1"/>
    <col min="2813" max="2813" width="15.5703125" style="338" customWidth="1"/>
    <col min="2814" max="2825" width="13.28515625" style="338" customWidth="1"/>
    <col min="2826" max="3065" width="11.5703125" style="338"/>
    <col min="3066" max="3066" width="9.7109375" style="338" customWidth="1"/>
    <col min="3067" max="3067" width="6" style="338" customWidth="1"/>
    <col min="3068" max="3068" width="60.5703125" style="338" customWidth="1"/>
    <col min="3069" max="3069" width="15.5703125" style="338" customWidth="1"/>
    <col min="3070" max="3081" width="13.28515625" style="338" customWidth="1"/>
    <col min="3082" max="3321" width="11.5703125" style="338"/>
    <col min="3322" max="3322" width="9.7109375" style="338" customWidth="1"/>
    <col min="3323" max="3323" width="6" style="338" customWidth="1"/>
    <col min="3324" max="3324" width="60.5703125" style="338" customWidth="1"/>
    <col min="3325" max="3325" width="15.5703125" style="338" customWidth="1"/>
    <col min="3326" max="3337" width="13.28515625" style="338" customWidth="1"/>
    <col min="3338" max="3577" width="11.5703125" style="338"/>
    <col min="3578" max="3578" width="9.7109375" style="338" customWidth="1"/>
    <col min="3579" max="3579" width="6" style="338" customWidth="1"/>
    <col min="3580" max="3580" width="60.5703125" style="338" customWidth="1"/>
    <col min="3581" max="3581" width="15.5703125" style="338" customWidth="1"/>
    <col min="3582" max="3593" width="13.28515625" style="338" customWidth="1"/>
    <col min="3594" max="3833" width="11.5703125" style="338"/>
    <col min="3834" max="3834" width="9.7109375" style="338" customWidth="1"/>
    <col min="3835" max="3835" width="6" style="338" customWidth="1"/>
    <col min="3836" max="3836" width="60.5703125" style="338" customWidth="1"/>
    <col min="3837" max="3837" width="15.5703125" style="338" customWidth="1"/>
    <col min="3838" max="3849" width="13.28515625" style="338" customWidth="1"/>
    <col min="3850" max="4089" width="11.5703125" style="338"/>
    <col min="4090" max="4090" width="9.7109375" style="338" customWidth="1"/>
    <col min="4091" max="4091" width="6" style="338" customWidth="1"/>
    <col min="4092" max="4092" width="60.5703125" style="338" customWidth="1"/>
    <col min="4093" max="4093" width="15.5703125" style="338" customWidth="1"/>
    <col min="4094" max="4105" width="13.28515625" style="338" customWidth="1"/>
    <col min="4106" max="4345" width="11.5703125" style="338"/>
    <col min="4346" max="4346" width="9.7109375" style="338" customWidth="1"/>
    <col min="4347" max="4347" width="6" style="338" customWidth="1"/>
    <col min="4348" max="4348" width="60.5703125" style="338" customWidth="1"/>
    <col min="4349" max="4349" width="15.5703125" style="338" customWidth="1"/>
    <col min="4350" max="4361" width="13.28515625" style="338" customWidth="1"/>
    <col min="4362" max="4601" width="11.5703125" style="338"/>
    <col min="4602" max="4602" width="9.7109375" style="338" customWidth="1"/>
    <col min="4603" max="4603" width="6" style="338" customWidth="1"/>
    <col min="4604" max="4604" width="60.5703125" style="338" customWidth="1"/>
    <col min="4605" max="4605" width="15.5703125" style="338" customWidth="1"/>
    <col min="4606" max="4617" width="13.28515625" style="338" customWidth="1"/>
    <col min="4618" max="4857" width="11.5703125" style="338"/>
    <col min="4858" max="4858" width="9.7109375" style="338" customWidth="1"/>
    <col min="4859" max="4859" width="6" style="338" customWidth="1"/>
    <col min="4860" max="4860" width="60.5703125" style="338" customWidth="1"/>
    <col min="4861" max="4861" width="15.5703125" style="338" customWidth="1"/>
    <col min="4862" max="4873" width="13.28515625" style="338" customWidth="1"/>
    <col min="4874" max="5113" width="11.5703125" style="338"/>
    <col min="5114" max="5114" width="9.7109375" style="338" customWidth="1"/>
    <col min="5115" max="5115" width="6" style="338" customWidth="1"/>
    <col min="5116" max="5116" width="60.5703125" style="338" customWidth="1"/>
    <col min="5117" max="5117" width="15.5703125" style="338" customWidth="1"/>
    <col min="5118" max="5129" width="13.28515625" style="338" customWidth="1"/>
    <col min="5130" max="5369" width="11.5703125" style="338"/>
    <col min="5370" max="5370" width="9.7109375" style="338" customWidth="1"/>
    <col min="5371" max="5371" width="6" style="338" customWidth="1"/>
    <col min="5372" max="5372" width="60.5703125" style="338" customWidth="1"/>
    <col min="5373" max="5373" width="15.5703125" style="338" customWidth="1"/>
    <col min="5374" max="5385" width="13.28515625" style="338" customWidth="1"/>
    <col min="5386" max="5625" width="11.5703125" style="338"/>
    <col min="5626" max="5626" width="9.7109375" style="338" customWidth="1"/>
    <col min="5627" max="5627" width="6" style="338" customWidth="1"/>
    <col min="5628" max="5628" width="60.5703125" style="338" customWidth="1"/>
    <col min="5629" max="5629" width="15.5703125" style="338" customWidth="1"/>
    <col min="5630" max="5641" width="13.28515625" style="338" customWidth="1"/>
    <col min="5642" max="5881" width="11.5703125" style="338"/>
    <col min="5882" max="5882" width="9.7109375" style="338" customWidth="1"/>
    <col min="5883" max="5883" width="6" style="338" customWidth="1"/>
    <col min="5884" max="5884" width="60.5703125" style="338" customWidth="1"/>
    <col min="5885" max="5885" width="15.5703125" style="338" customWidth="1"/>
    <col min="5886" max="5897" width="13.28515625" style="338" customWidth="1"/>
    <col min="5898" max="6137" width="11.5703125" style="338"/>
    <col min="6138" max="6138" width="9.7109375" style="338" customWidth="1"/>
    <col min="6139" max="6139" width="6" style="338" customWidth="1"/>
    <col min="6140" max="6140" width="60.5703125" style="338" customWidth="1"/>
    <col min="6141" max="6141" width="15.5703125" style="338" customWidth="1"/>
    <col min="6142" max="6153" width="13.28515625" style="338" customWidth="1"/>
    <col min="6154" max="6393" width="11.5703125" style="338"/>
    <col min="6394" max="6394" width="9.7109375" style="338" customWidth="1"/>
    <col min="6395" max="6395" width="6" style="338" customWidth="1"/>
    <col min="6396" max="6396" width="60.5703125" style="338" customWidth="1"/>
    <col min="6397" max="6397" width="15.5703125" style="338" customWidth="1"/>
    <col min="6398" max="6409" width="13.28515625" style="338" customWidth="1"/>
    <col min="6410" max="6649" width="11.5703125" style="338"/>
    <col min="6650" max="6650" width="9.7109375" style="338" customWidth="1"/>
    <col min="6651" max="6651" width="6" style="338" customWidth="1"/>
    <col min="6652" max="6652" width="60.5703125" style="338" customWidth="1"/>
    <col min="6653" max="6653" width="15.5703125" style="338" customWidth="1"/>
    <col min="6654" max="6665" width="13.28515625" style="338" customWidth="1"/>
    <col min="6666" max="6905" width="11.5703125" style="338"/>
    <col min="6906" max="6906" width="9.7109375" style="338" customWidth="1"/>
    <col min="6907" max="6907" width="6" style="338" customWidth="1"/>
    <col min="6908" max="6908" width="60.5703125" style="338" customWidth="1"/>
    <col min="6909" max="6909" width="15.5703125" style="338" customWidth="1"/>
    <col min="6910" max="6921" width="13.28515625" style="338" customWidth="1"/>
    <col min="6922" max="7161" width="11.5703125" style="338"/>
    <col min="7162" max="7162" width="9.7109375" style="338" customWidth="1"/>
    <col min="7163" max="7163" width="6" style="338" customWidth="1"/>
    <col min="7164" max="7164" width="60.5703125" style="338" customWidth="1"/>
    <col min="7165" max="7165" width="15.5703125" style="338" customWidth="1"/>
    <col min="7166" max="7177" width="13.28515625" style="338" customWidth="1"/>
    <col min="7178" max="7417" width="11.5703125" style="338"/>
    <col min="7418" max="7418" width="9.7109375" style="338" customWidth="1"/>
    <col min="7419" max="7419" width="6" style="338" customWidth="1"/>
    <col min="7420" max="7420" width="60.5703125" style="338" customWidth="1"/>
    <col min="7421" max="7421" width="15.5703125" style="338" customWidth="1"/>
    <col min="7422" max="7433" width="13.28515625" style="338" customWidth="1"/>
    <col min="7434" max="7673" width="11.5703125" style="338"/>
    <col min="7674" max="7674" width="9.7109375" style="338" customWidth="1"/>
    <col min="7675" max="7675" width="6" style="338" customWidth="1"/>
    <col min="7676" max="7676" width="60.5703125" style="338" customWidth="1"/>
    <col min="7677" max="7677" width="15.5703125" style="338" customWidth="1"/>
    <col min="7678" max="7689" width="13.28515625" style="338" customWidth="1"/>
    <col min="7690" max="7929" width="11.5703125" style="338"/>
    <col min="7930" max="7930" width="9.7109375" style="338" customWidth="1"/>
    <col min="7931" max="7931" width="6" style="338" customWidth="1"/>
    <col min="7932" max="7932" width="60.5703125" style="338" customWidth="1"/>
    <col min="7933" max="7933" width="15.5703125" style="338" customWidth="1"/>
    <col min="7934" max="7945" width="13.28515625" style="338" customWidth="1"/>
    <col min="7946" max="8185" width="11.5703125" style="338"/>
    <col min="8186" max="8186" width="9.7109375" style="338" customWidth="1"/>
    <col min="8187" max="8187" width="6" style="338" customWidth="1"/>
    <col min="8188" max="8188" width="60.5703125" style="338" customWidth="1"/>
    <col min="8189" max="8189" width="15.5703125" style="338" customWidth="1"/>
    <col min="8190" max="8201" width="13.28515625" style="338" customWidth="1"/>
    <col min="8202" max="8441" width="11.5703125" style="338"/>
    <col min="8442" max="8442" width="9.7109375" style="338" customWidth="1"/>
    <col min="8443" max="8443" width="6" style="338" customWidth="1"/>
    <col min="8444" max="8444" width="60.5703125" style="338" customWidth="1"/>
    <col min="8445" max="8445" width="15.5703125" style="338" customWidth="1"/>
    <col min="8446" max="8457" width="13.28515625" style="338" customWidth="1"/>
    <col min="8458" max="8697" width="11.5703125" style="338"/>
    <col min="8698" max="8698" width="9.7109375" style="338" customWidth="1"/>
    <col min="8699" max="8699" width="6" style="338" customWidth="1"/>
    <col min="8700" max="8700" width="60.5703125" style="338" customWidth="1"/>
    <col min="8701" max="8701" width="15.5703125" style="338" customWidth="1"/>
    <col min="8702" max="8713" width="13.28515625" style="338" customWidth="1"/>
    <col min="8714" max="8953" width="11.5703125" style="338"/>
    <col min="8954" max="8954" width="9.7109375" style="338" customWidth="1"/>
    <col min="8955" max="8955" width="6" style="338" customWidth="1"/>
    <col min="8956" max="8956" width="60.5703125" style="338" customWidth="1"/>
    <col min="8957" max="8957" width="15.5703125" style="338" customWidth="1"/>
    <col min="8958" max="8969" width="13.28515625" style="338" customWidth="1"/>
    <col min="8970" max="9209" width="11.5703125" style="338"/>
    <col min="9210" max="9210" width="9.7109375" style="338" customWidth="1"/>
    <col min="9211" max="9211" width="6" style="338" customWidth="1"/>
    <col min="9212" max="9212" width="60.5703125" style="338" customWidth="1"/>
    <col min="9213" max="9213" width="15.5703125" style="338" customWidth="1"/>
    <col min="9214" max="9225" width="13.28515625" style="338" customWidth="1"/>
    <col min="9226" max="9465" width="11.5703125" style="338"/>
    <col min="9466" max="9466" width="9.7109375" style="338" customWidth="1"/>
    <col min="9467" max="9467" width="6" style="338" customWidth="1"/>
    <col min="9468" max="9468" width="60.5703125" style="338" customWidth="1"/>
    <col min="9469" max="9469" width="15.5703125" style="338" customWidth="1"/>
    <col min="9470" max="9481" width="13.28515625" style="338" customWidth="1"/>
    <col min="9482" max="9721" width="11.5703125" style="338"/>
    <col min="9722" max="9722" width="9.7109375" style="338" customWidth="1"/>
    <col min="9723" max="9723" width="6" style="338" customWidth="1"/>
    <col min="9724" max="9724" width="60.5703125" style="338" customWidth="1"/>
    <col min="9725" max="9725" width="15.5703125" style="338" customWidth="1"/>
    <col min="9726" max="9737" width="13.28515625" style="338" customWidth="1"/>
    <col min="9738" max="9977" width="11.5703125" style="338"/>
    <col min="9978" max="9978" width="9.7109375" style="338" customWidth="1"/>
    <col min="9979" max="9979" width="6" style="338" customWidth="1"/>
    <col min="9980" max="9980" width="60.5703125" style="338" customWidth="1"/>
    <col min="9981" max="9981" width="15.5703125" style="338" customWidth="1"/>
    <col min="9982" max="9993" width="13.28515625" style="338" customWidth="1"/>
    <col min="9994" max="10233" width="11.5703125" style="338"/>
    <col min="10234" max="10234" width="9.7109375" style="338" customWidth="1"/>
    <col min="10235" max="10235" width="6" style="338" customWidth="1"/>
    <col min="10236" max="10236" width="60.5703125" style="338" customWidth="1"/>
    <col min="10237" max="10237" width="15.5703125" style="338" customWidth="1"/>
    <col min="10238" max="10249" width="13.28515625" style="338" customWidth="1"/>
    <col min="10250" max="10489" width="11.5703125" style="338"/>
    <col min="10490" max="10490" width="9.7109375" style="338" customWidth="1"/>
    <col min="10491" max="10491" width="6" style="338" customWidth="1"/>
    <col min="10492" max="10492" width="60.5703125" style="338" customWidth="1"/>
    <col min="10493" max="10493" width="15.5703125" style="338" customWidth="1"/>
    <col min="10494" max="10505" width="13.28515625" style="338" customWidth="1"/>
    <col min="10506" max="10745" width="11.5703125" style="338"/>
    <col min="10746" max="10746" width="9.7109375" style="338" customWidth="1"/>
    <col min="10747" max="10747" width="6" style="338" customWidth="1"/>
    <col min="10748" max="10748" width="60.5703125" style="338" customWidth="1"/>
    <col min="10749" max="10749" width="15.5703125" style="338" customWidth="1"/>
    <col min="10750" max="10761" width="13.28515625" style="338" customWidth="1"/>
    <col min="10762" max="11001" width="11.5703125" style="338"/>
    <col min="11002" max="11002" width="9.7109375" style="338" customWidth="1"/>
    <col min="11003" max="11003" width="6" style="338" customWidth="1"/>
    <col min="11004" max="11004" width="60.5703125" style="338" customWidth="1"/>
    <col min="11005" max="11005" width="15.5703125" style="338" customWidth="1"/>
    <col min="11006" max="11017" width="13.28515625" style="338" customWidth="1"/>
    <col min="11018" max="11257" width="11.5703125" style="338"/>
    <col min="11258" max="11258" width="9.7109375" style="338" customWidth="1"/>
    <col min="11259" max="11259" width="6" style="338" customWidth="1"/>
    <col min="11260" max="11260" width="60.5703125" style="338" customWidth="1"/>
    <col min="11261" max="11261" width="15.5703125" style="338" customWidth="1"/>
    <col min="11262" max="11273" width="13.28515625" style="338" customWidth="1"/>
    <col min="11274" max="11513" width="11.5703125" style="338"/>
    <col min="11514" max="11514" width="9.7109375" style="338" customWidth="1"/>
    <col min="11515" max="11515" width="6" style="338" customWidth="1"/>
    <col min="11516" max="11516" width="60.5703125" style="338" customWidth="1"/>
    <col min="11517" max="11517" width="15.5703125" style="338" customWidth="1"/>
    <col min="11518" max="11529" width="13.28515625" style="338" customWidth="1"/>
    <col min="11530" max="11769" width="11.5703125" style="338"/>
    <col min="11770" max="11770" width="9.7109375" style="338" customWidth="1"/>
    <col min="11771" max="11771" width="6" style="338" customWidth="1"/>
    <col min="11772" max="11772" width="60.5703125" style="338" customWidth="1"/>
    <col min="11773" max="11773" width="15.5703125" style="338" customWidth="1"/>
    <col min="11774" max="11785" width="13.28515625" style="338" customWidth="1"/>
    <col min="11786" max="12025" width="11.5703125" style="338"/>
    <col min="12026" max="12026" width="9.7109375" style="338" customWidth="1"/>
    <col min="12027" max="12027" width="6" style="338" customWidth="1"/>
    <col min="12028" max="12028" width="60.5703125" style="338" customWidth="1"/>
    <col min="12029" max="12029" width="15.5703125" style="338" customWidth="1"/>
    <col min="12030" max="12041" width="13.28515625" style="338" customWidth="1"/>
    <col min="12042" max="12281" width="11.5703125" style="338"/>
    <col min="12282" max="12282" width="9.7109375" style="338" customWidth="1"/>
    <col min="12283" max="12283" width="6" style="338" customWidth="1"/>
    <col min="12284" max="12284" width="60.5703125" style="338" customWidth="1"/>
    <col min="12285" max="12285" width="15.5703125" style="338" customWidth="1"/>
    <col min="12286" max="12297" width="13.28515625" style="338" customWidth="1"/>
    <col min="12298" max="12537" width="11.5703125" style="338"/>
    <col min="12538" max="12538" width="9.7109375" style="338" customWidth="1"/>
    <col min="12539" max="12539" width="6" style="338" customWidth="1"/>
    <col min="12540" max="12540" width="60.5703125" style="338" customWidth="1"/>
    <col min="12541" max="12541" width="15.5703125" style="338" customWidth="1"/>
    <col min="12542" max="12553" width="13.28515625" style="338" customWidth="1"/>
    <col min="12554" max="12793" width="11.5703125" style="338"/>
    <col min="12794" max="12794" width="9.7109375" style="338" customWidth="1"/>
    <col min="12795" max="12795" width="6" style="338" customWidth="1"/>
    <col min="12796" max="12796" width="60.5703125" style="338" customWidth="1"/>
    <col min="12797" max="12797" width="15.5703125" style="338" customWidth="1"/>
    <col min="12798" max="12809" width="13.28515625" style="338" customWidth="1"/>
    <col min="12810" max="13049" width="11.5703125" style="338"/>
    <col min="13050" max="13050" width="9.7109375" style="338" customWidth="1"/>
    <col min="13051" max="13051" width="6" style="338" customWidth="1"/>
    <col min="13052" max="13052" width="60.5703125" style="338" customWidth="1"/>
    <col min="13053" max="13053" width="15.5703125" style="338" customWidth="1"/>
    <col min="13054" max="13065" width="13.28515625" style="338" customWidth="1"/>
    <col min="13066" max="13305" width="11.5703125" style="338"/>
    <col min="13306" max="13306" width="9.7109375" style="338" customWidth="1"/>
    <col min="13307" max="13307" width="6" style="338" customWidth="1"/>
    <col min="13308" max="13308" width="60.5703125" style="338" customWidth="1"/>
    <col min="13309" max="13309" width="15.5703125" style="338" customWidth="1"/>
    <col min="13310" max="13321" width="13.28515625" style="338" customWidth="1"/>
    <col min="13322" max="13561" width="11.5703125" style="338"/>
    <col min="13562" max="13562" width="9.7109375" style="338" customWidth="1"/>
    <col min="13563" max="13563" width="6" style="338" customWidth="1"/>
    <col min="13564" max="13564" width="60.5703125" style="338" customWidth="1"/>
    <col min="13565" max="13565" width="15.5703125" style="338" customWidth="1"/>
    <col min="13566" max="13577" width="13.28515625" style="338" customWidth="1"/>
    <col min="13578" max="13817" width="11.5703125" style="338"/>
    <col min="13818" max="13818" width="9.7109375" style="338" customWidth="1"/>
    <col min="13819" max="13819" width="6" style="338" customWidth="1"/>
    <col min="13820" max="13820" width="60.5703125" style="338" customWidth="1"/>
    <col min="13821" max="13821" width="15.5703125" style="338" customWidth="1"/>
    <col min="13822" max="13833" width="13.28515625" style="338" customWidth="1"/>
    <col min="13834" max="14073" width="11.5703125" style="338"/>
    <col min="14074" max="14074" width="9.7109375" style="338" customWidth="1"/>
    <col min="14075" max="14075" width="6" style="338" customWidth="1"/>
    <col min="14076" max="14076" width="60.5703125" style="338" customWidth="1"/>
    <col min="14077" max="14077" width="15.5703125" style="338" customWidth="1"/>
    <col min="14078" max="14089" width="13.28515625" style="338" customWidth="1"/>
    <col min="14090" max="14329" width="11.5703125" style="338"/>
    <col min="14330" max="14330" width="9.7109375" style="338" customWidth="1"/>
    <col min="14331" max="14331" width="6" style="338" customWidth="1"/>
    <col min="14332" max="14332" width="60.5703125" style="338" customWidth="1"/>
    <col min="14333" max="14333" width="15.5703125" style="338" customWidth="1"/>
    <col min="14334" max="14345" width="13.28515625" style="338" customWidth="1"/>
    <col min="14346" max="14585" width="11.5703125" style="338"/>
    <col min="14586" max="14586" width="9.7109375" style="338" customWidth="1"/>
    <col min="14587" max="14587" width="6" style="338" customWidth="1"/>
    <col min="14588" max="14588" width="60.5703125" style="338" customWidth="1"/>
    <col min="14589" max="14589" width="15.5703125" style="338" customWidth="1"/>
    <col min="14590" max="14601" width="13.28515625" style="338" customWidth="1"/>
    <col min="14602" max="14841" width="11.5703125" style="338"/>
    <col min="14842" max="14842" width="9.7109375" style="338" customWidth="1"/>
    <col min="14843" max="14843" width="6" style="338" customWidth="1"/>
    <col min="14844" max="14844" width="60.5703125" style="338" customWidth="1"/>
    <col min="14845" max="14845" width="15.5703125" style="338" customWidth="1"/>
    <col min="14846" max="14857" width="13.28515625" style="338" customWidth="1"/>
    <col min="14858" max="15097" width="11.5703125" style="338"/>
    <col min="15098" max="15098" width="9.7109375" style="338" customWidth="1"/>
    <col min="15099" max="15099" width="6" style="338" customWidth="1"/>
    <col min="15100" max="15100" width="60.5703125" style="338" customWidth="1"/>
    <col min="15101" max="15101" width="15.5703125" style="338" customWidth="1"/>
    <col min="15102" max="15113" width="13.28515625" style="338" customWidth="1"/>
    <col min="15114" max="15353" width="11.5703125" style="338"/>
    <col min="15354" max="15354" width="9.7109375" style="338" customWidth="1"/>
    <col min="15355" max="15355" width="6" style="338" customWidth="1"/>
    <col min="15356" max="15356" width="60.5703125" style="338" customWidth="1"/>
    <col min="15357" max="15357" width="15.5703125" style="338" customWidth="1"/>
    <col min="15358" max="15369" width="13.28515625" style="338" customWidth="1"/>
    <col min="15370" max="15609" width="11.5703125" style="338"/>
    <col min="15610" max="15610" width="9.7109375" style="338" customWidth="1"/>
    <col min="15611" max="15611" width="6" style="338" customWidth="1"/>
    <col min="15612" max="15612" width="60.5703125" style="338" customWidth="1"/>
    <col min="15613" max="15613" width="15.5703125" style="338" customWidth="1"/>
    <col min="15614" max="15625" width="13.28515625" style="338" customWidth="1"/>
    <col min="15626" max="15865" width="11.5703125" style="338"/>
    <col min="15866" max="15866" width="9.7109375" style="338" customWidth="1"/>
    <col min="15867" max="15867" width="6" style="338" customWidth="1"/>
    <col min="15868" max="15868" width="60.5703125" style="338" customWidth="1"/>
    <col min="15869" max="15869" width="15.5703125" style="338" customWidth="1"/>
    <col min="15870" max="15881" width="13.28515625" style="338" customWidth="1"/>
    <col min="15882" max="16121" width="11.5703125" style="338"/>
    <col min="16122" max="16122" width="9.7109375" style="338" customWidth="1"/>
    <col min="16123" max="16123" width="6" style="338" customWidth="1"/>
    <col min="16124" max="16124" width="60.5703125" style="338" customWidth="1"/>
    <col min="16125" max="16125" width="15.5703125" style="338" customWidth="1"/>
    <col min="16126" max="16137" width="13.28515625" style="338" customWidth="1"/>
    <col min="16138" max="16384" width="11.5703125" style="338"/>
  </cols>
  <sheetData>
    <row r="1" spans="1:16" ht="27" customHeight="1" x14ac:dyDescent="0.2">
      <c r="C1" s="372"/>
      <c r="D1" s="86"/>
      <c r="E1" s="364"/>
      <c r="F1" s="364"/>
      <c r="G1" s="364"/>
      <c r="H1" s="364"/>
      <c r="I1" s="364"/>
      <c r="J1" s="340" t="s">
        <v>206</v>
      </c>
      <c r="O1" s="341"/>
      <c r="P1" s="341"/>
    </row>
    <row r="2" spans="1:16" ht="27" customHeight="1" x14ac:dyDescent="0.2">
      <c r="A2" s="342"/>
      <c r="B2" s="342"/>
      <c r="C2" s="360"/>
      <c r="D2" s="86"/>
      <c r="E2" s="342"/>
      <c r="F2" s="342"/>
      <c r="G2" s="342"/>
      <c r="H2" s="342"/>
      <c r="I2" s="342"/>
      <c r="J2" s="340" t="s">
        <v>20</v>
      </c>
      <c r="O2" s="341"/>
      <c r="P2" s="341"/>
    </row>
    <row r="3" spans="1:16" ht="3" customHeight="1" x14ac:dyDescent="0.2">
      <c r="A3" s="338"/>
      <c r="B3" s="338"/>
      <c r="C3" s="372"/>
      <c r="D3" s="86"/>
      <c r="E3" s="364"/>
      <c r="F3" s="364"/>
      <c r="G3" s="364"/>
      <c r="H3" s="364"/>
      <c r="I3" s="364"/>
      <c r="J3" s="343"/>
      <c r="O3" s="341"/>
      <c r="P3" s="341"/>
    </row>
    <row r="4" spans="1:16" ht="15.75" customHeight="1" x14ac:dyDescent="0.2">
      <c r="A4" s="344"/>
      <c r="B4" s="344"/>
      <c r="C4" s="373"/>
      <c r="D4" s="88"/>
      <c r="E4" s="374"/>
      <c r="F4" s="374"/>
      <c r="G4" s="374"/>
      <c r="H4" s="374"/>
      <c r="I4" s="374"/>
      <c r="J4" s="381" t="s">
        <v>200</v>
      </c>
      <c r="O4" s="341"/>
      <c r="P4" s="341"/>
    </row>
    <row r="5" spans="1:16" ht="12.75" customHeight="1" x14ac:dyDescent="0.2">
      <c r="A5" s="344"/>
      <c r="B5" s="344"/>
      <c r="C5" s="373"/>
      <c r="D5" s="88"/>
      <c r="E5" s="374"/>
      <c r="F5" s="374"/>
      <c r="G5" s="374"/>
      <c r="H5" s="374"/>
      <c r="I5" s="374"/>
      <c r="J5" s="412"/>
      <c r="O5" s="341"/>
      <c r="P5" s="341"/>
    </row>
    <row r="6" spans="1:16" ht="20.25" customHeight="1" x14ac:dyDescent="0.2">
      <c r="A6" s="344"/>
      <c r="B6" s="344"/>
      <c r="C6" s="680"/>
      <c r="D6" s="680"/>
      <c r="E6" s="680"/>
      <c r="F6" s="680"/>
      <c r="G6" s="680"/>
      <c r="H6" s="680"/>
      <c r="I6" s="514"/>
      <c r="J6" s="381"/>
      <c r="O6" s="341"/>
      <c r="P6" s="341"/>
    </row>
    <row r="7" spans="1:16" ht="12.75" customHeight="1" x14ac:dyDescent="0.2">
      <c r="A7" s="344"/>
      <c r="B7" s="344"/>
      <c r="C7" s="680"/>
      <c r="D7" s="680"/>
      <c r="E7" s="680"/>
      <c r="F7" s="680"/>
      <c r="G7" s="680"/>
      <c r="H7" s="680"/>
      <c r="I7" s="514"/>
      <c r="J7" s="412"/>
      <c r="O7" s="341"/>
      <c r="P7" s="341"/>
    </row>
    <row r="8" spans="1:16" ht="17.25" customHeight="1" x14ac:dyDescent="0.2">
      <c r="A8" s="344"/>
      <c r="B8" s="344"/>
      <c r="C8" s="680"/>
      <c r="D8" s="680"/>
      <c r="E8" s="680"/>
      <c r="F8" s="680"/>
      <c r="G8" s="680"/>
      <c r="H8" s="680"/>
      <c r="I8" s="514"/>
      <c r="J8" s="398" t="s">
        <v>429</v>
      </c>
      <c r="O8" s="341"/>
      <c r="P8" s="341"/>
    </row>
    <row r="9" spans="1:16" s="345" customFormat="1" ht="12.75" customHeight="1" x14ac:dyDescent="0.2">
      <c r="A9" s="516" t="s">
        <v>480</v>
      </c>
      <c r="B9" s="344"/>
      <c r="C9" s="373"/>
      <c r="D9" s="516" t="s">
        <v>479</v>
      </c>
      <c r="E9" s="374"/>
      <c r="F9" s="374"/>
      <c r="G9" s="374"/>
      <c r="H9" s="374"/>
      <c r="I9" s="374"/>
      <c r="J9" s="412"/>
      <c r="O9" s="341"/>
      <c r="P9" s="341"/>
    </row>
    <row r="10" spans="1:16" ht="12.75" customHeight="1" x14ac:dyDescent="0.2">
      <c r="A10" s="346"/>
      <c r="B10" s="346"/>
      <c r="C10" s="375"/>
      <c r="D10" s="91"/>
      <c r="E10" s="376"/>
      <c r="F10" s="376"/>
      <c r="G10" s="376"/>
      <c r="H10" s="376"/>
      <c r="I10" s="521"/>
      <c r="J10" s="339"/>
      <c r="K10" s="341"/>
      <c r="L10" s="341"/>
      <c r="M10" s="341"/>
      <c r="N10" s="341"/>
      <c r="O10" s="341"/>
      <c r="P10" s="341"/>
    </row>
    <row r="11" spans="1:16" ht="12.75" customHeight="1" x14ac:dyDescent="0.2">
      <c r="A11" s="660" t="s">
        <v>25</v>
      </c>
      <c r="B11" s="660"/>
      <c r="C11" s="660" t="s">
        <v>2</v>
      </c>
      <c r="D11" s="662" t="s">
        <v>3</v>
      </c>
      <c r="E11" s="664"/>
      <c r="F11" s="664"/>
      <c r="G11" s="664"/>
      <c r="H11" s="664"/>
      <c r="I11" s="522"/>
      <c r="J11" s="665" t="s">
        <v>26</v>
      </c>
    </row>
    <row r="12" spans="1:16" s="347" customFormat="1" ht="13.5" thickBot="1" x14ac:dyDescent="0.25">
      <c r="A12" s="661"/>
      <c r="B12" s="661"/>
      <c r="C12" s="661"/>
      <c r="D12" s="663"/>
      <c r="E12" s="379" t="s">
        <v>123</v>
      </c>
      <c r="F12" s="379" t="s">
        <v>124</v>
      </c>
      <c r="G12" s="379" t="s">
        <v>125</v>
      </c>
      <c r="H12" s="379" t="s">
        <v>126</v>
      </c>
      <c r="I12" s="523" t="s">
        <v>475</v>
      </c>
      <c r="J12" s="666"/>
    </row>
    <row r="13" spans="1:16" s="348" customFormat="1" ht="14.25" x14ac:dyDescent="0.2">
      <c r="A13" s="423">
        <v>1111</v>
      </c>
      <c r="B13" s="18"/>
      <c r="C13" s="424" t="s">
        <v>380</v>
      </c>
      <c r="D13" s="60">
        <f t="shared" ref="D13:D70" si="0">SUM(E13:H13)</f>
        <v>0</v>
      </c>
      <c r="E13" s="74"/>
      <c r="F13" s="401"/>
      <c r="G13" s="81"/>
      <c r="H13" s="77"/>
      <c r="I13" s="524"/>
      <c r="J13" s="358"/>
      <c r="K13" s="654"/>
    </row>
    <row r="14" spans="1:16" s="348" customFormat="1" ht="14.25" x14ac:dyDescent="0.2">
      <c r="A14" s="423">
        <v>1131</v>
      </c>
      <c r="B14" s="18"/>
      <c r="C14" s="424" t="s">
        <v>27</v>
      </c>
      <c r="D14" s="60">
        <f t="shared" si="0"/>
        <v>0</v>
      </c>
      <c r="E14" s="74"/>
      <c r="F14" s="401"/>
      <c r="G14" s="81"/>
      <c r="H14" s="77"/>
      <c r="I14" s="524"/>
      <c r="J14" s="358"/>
      <c r="K14" s="654"/>
    </row>
    <row r="15" spans="1:16" s="348" customFormat="1" ht="28.5" x14ac:dyDescent="0.2">
      <c r="A15" s="423">
        <v>1141</v>
      </c>
      <c r="B15" s="18"/>
      <c r="C15" s="424" t="s">
        <v>381</v>
      </c>
      <c r="D15" s="60">
        <f t="shared" si="0"/>
        <v>0</v>
      </c>
      <c r="E15" s="74"/>
      <c r="F15" s="401"/>
      <c r="G15" s="81"/>
      <c r="H15" s="77"/>
      <c r="I15" s="524"/>
      <c r="J15" s="358"/>
      <c r="K15" s="654"/>
    </row>
    <row r="16" spans="1:16" s="348" customFormat="1" ht="14.25" x14ac:dyDescent="0.2">
      <c r="A16" s="423">
        <v>1211</v>
      </c>
      <c r="B16" s="18"/>
      <c r="C16" s="424" t="s">
        <v>28</v>
      </c>
      <c r="D16" s="60">
        <f t="shared" si="0"/>
        <v>0</v>
      </c>
      <c r="E16" s="74"/>
      <c r="F16" s="401"/>
      <c r="G16" s="81"/>
      <c r="H16" s="77"/>
      <c r="I16" s="524"/>
      <c r="J16" s="358"/>
      <c r="K16" s="654"/>
    </row>
    <row r="17" spans="1:11" s="348" customFormat="1" ht="14.25" x14ac:dyDescent="0.2">
      <c r="A17" s="423">
        <v>1221</v>
      </c>
      <c r="B17" s="18"/>
      <c r="C17" s="424" t="s">
        <v>382</v>
      </c>
      <c r="D17" s="60">
        <f t="shared" si="0"/>
        <v>0</v>
      </c>
      <c r="E17" s="74"/>
      <c r="F17" s="401"/>
      <c r="G17" s="81"/>
      <c r="H17" s="77"/>
      <c r="I17" s="524"/>
      <c r="J17" s="358"/>
      <c r="K17" s="654"/>
    </row>
    <row r="18" spans="1:11" s="348" customFormat="1" ht="28.5" x14ac:dyDescent="0.2">
      <c r="A18" s="423">
        <v>1231</v>
      </c>
      <c r="B18" s="18"/>
      <c r="C18" s="424" t="s">
        <v>383</v>
      </c>
      <c r="D18" s="60">
        <f t="shared" si="0"/>
        <v>0</v>
      </c>
      <c r="E18" s="74"/>
      <c r="F18" s="401"/>
      <c r="G18" s="81"/>
      <c r="H18" s="77"/>
      <c r="I18" s="524"/>
      <c r="J18" s="358"/>
      <c r="K18" s="654"/>
    </row>
    <row r="19" spans="1:11" s="348" customFormat="1" ht="14.25" x14ac:dyDescent="0.2">
      <c r="A19" s="423">
        <v>1232</v>
      </c>
      <c r="B19" s="18"/>
      <c r="C19" s="424" t="s">
        <v>384</v>
      </c>
      <c r="D19" s="60">
        <f t="shared" si="0"/>
        <v>0</v>
      </c>
      <c r="E19" s="74"/>
      <c r="F19" s="401"/>
      <c r="G19" s="81"/>
      <c r="H19" s="77"/>
      <c r="I19" s="524"/>
      <c r="J19" s="358"/>
      <c r="K19" s="654"/>
    </row>
    <row r="20" spans="1:11" s="348" customFormat="1" ht="57" x14ac:dyDescent="0.2">
      <c r="A20" s="423">
        <v>1241</v>
      </c>
      <c r="B20" s="18"/>
      <c r="C20" s="424" t="s">
        <v>385</v>
      </c>
      <c r="D20" s="60">
        <f t="shared" si="0"/>
        <v>0</v>
      </c>
      <c r="E20" s="74"/>
      <c r="F20" s="401"/>
      <c r="G20" s="81"/>
      <c r="H20" s="77"/>
      <c r="I20" s="524"/>
      <c r="J20" s="358"/>
      <c r="K20" s="654"/>
    </row>
    <row r="21" spans="1:11" s="348" customFormat="1" ht="28.5" x14ac:dyDescent="0.2">
      <c r="A21" s="423">
        <v>1311</v>
      </c>
      <c r="B21" s="18"/>
      <c r="C21" s="424" t="s">
        <v>386</v>
      </c>
      <c r="D21" s="60">
        <f t="shared" si="0"/>
        <v>0</v>
      </c>
      <c r="E21" s="74"/>
      <c r="F21" s="401"/>
      <c r="G21" s="81"/>
      <c r="H21" s="77"/>
      <c r="I21" s="524"/>
      <c r="J21" s="358"/>
      <c r="K21" s="654"/>
    </row>
    <row r="22" spans="1:11" s="348" customFormat="1" ht="14.25" x14ac:dyDescent="0.2">
      <c r="A22" s="423">
        <v>1321</v>
      </c>
      <c r="B22" s="18"/>
      <c r="C22" s="424" t="s">
        <v>30</v>
      </c>
      <c r="D22" s="60">
        <f t="shared" si="0"/>
        <v>0</v>
      </c>
      <c r="E22" s="74"/>
      <c r="F22" s="401"/>
      <c r="G22" s="81"/>
      <c r="H22" s="77"/>
      <c r="I22" s="524"/>
      <c r="J22" s="358"/>
      <c r="K22" s="654"/>
    </row>
    <row r="23" spans="1:11" s="348" customFormat="1" ht="14.25" x14ac:dyDescent="0.2">
      <c r="A23" s="423">
        <v>1322</v>
      </c>
      <c r="B23" s="18"/>
      <c r="C23" s="424" t="s">
        <v>31</v>
      </c>
      <c r="D23" s="60">
        <f t="shared" si="0"/>
        <v>0</v>
      </c>
      <c r="E23" s="74"/>
      <c r="F23" s="401"/>
      <c r="G23" s="81"/>
      <c r="H23" s="77"/>
      <c r="I23" s="524"/>
      <c r="J23" s="358"/>
      <c r="K23" s="654"/>
    </row>
    <row r="24" spans="1:11" s="348" customFormat="1" ht="28.5" x14ac:dyDescent="0.2">
      <c r="A24" s="423">
        <v>1331</v>
      </c>
      <c r="B24" s="18"/>
      <c r="C24" s="424" t="s">
        <v>387</v>
      </c>
      <c r="D24" s="60">
        <f t="shared" si="0"/>
        <v>0</v>
      </c>
      <c r="E24" s="74"/>
      <c r="F24" s="401"/>
      <c r="G24" s="81"/>
      <c r="H24" s="77"/>
      <c r="I24" s="524"/>
      <c r="J24" s="358"/>
      <c r="K24" s="654"/>
    </row>
    <row r="25" spans="1:11" s="348" customFormat="1" ht="42.75" x14ac:dyDescent="0.2">
      <c r="A25" s="423">
        <v>1332</v>
      </c>
      <c r="B25" s="18"/>
      <c r="C25" s="424" t="s">
        <v>388</v>
      </c>
      <c r="D25" s="60">
        <f t="shared" si="0"/>
        <v>0</v>
      </c>
      <c r="E25" s="74"/>
      <c r="F25" s="401"/>
      <c r="G25" s="81"/>
      <c r="H25" s="77"/>
      <c r="I25" s="524"/>
      <c r="J25" s="358"/>
      <c r="K25" s="654"/>
    </row>
    <row r="26" spans="1:11" s="348" customFormat="1" ht="57" x14ac:dyDescent="0.2">
      <c r="A26" s="423">
        <v>1341</v>
      </c>
      <c r="B26" s="18"/>
      <c r="C26" s="424" t="s">
        <v>389</v>
      </c>
      <c r="D26" s="60">
        <f t="shared" si="0"/>
        <v>0</v>
      </c>
      <c r="E26" s="74"/>
      <c r="F26" s="401"/>
      <c r="G26" s="81"/>
      <c r="H26" s="77"/>
      <c r="I26" s="524"/>
      <c r="J26" s="358"/>
      <c r="K26" s="654"/>
    </row>
    <row r="27" spans="1:11" s="348" customFormat="1" ht="42.75" x14ac:dyDescent="0.2">
      <c r="A27" s="423">
        <v>1342</v>
      </c>
      <c r="B27" s="18"/>
      <c r="C27" s="424" t="s">
        <v>390</v>
      </c>
      <c r="D27" s="60">
        <f t="shared" si="0"/>
        <v>0</v>
      </c>
      <c r="E27" s="74"/>
      <c r="F27" s="401"/>
      <c r="G27" s="81"/>
      <c r="H27" s="77"/>
      <c r="I27" s="524"/>
      <c r="J27" s="358"/>
      <c r="K27" s="654"/>
    </row>
    <row r="28" spans="1:11" s="348" customFormat="1" ht="28.5" x14ac:dyDescent="0.2">
      <c r="A28" s="423">
        <v>1343</v>
      </c>
      <c r="B28" s="18"/>
      <c r="C28" s="424" t="s">
        <v>32</v>
      </c>
      <c r="D28" s="60">
        <f t="shared" si="0"/>
        <v>0</v>
      </c>
      <c r="E28" s="74"/>
      <c r="F28" s="401"/>
      <c r="G28" s="81"/>
      <c r="H28" s="77"/>
      <c r="I28" s="524"/>
      <c r="J28" s="358"/>
      <c r="K28" s="654"/>
    </row>
    <row r="29" spans="1:11" s="348" customFormat="1" ht="28.5" x14ac:dyDescent="0.2">
      <c r="A29" s="423">
        <v>1344</v>
      </c>
      <c r="B29" s="18"/>
      <c r="C29" s="424" t="s">
        <v>391</v>
      </c>
      <c r="D29" s="60">
        <f t="shared" si="0"/>
        <v>0</v>
      </c>
      <c r="E29" s="74"/>
      <c r="F29" s="401"/>
      <c r="G29" s="81"/>
      <c r="H29" s="77"/>
      <c r="I29" s="524"/>
      <c r="J29" s="358"/>
      <c r="K29" s="654"/>
    </row>
    <row r="30" spans="1:11" s="348" customFormat="1" ht="14.25" x14ac:dyDescent="0.2">
      <c r="A30" s="423">
        <v>1345</v>
      </c>
      <c r="B30" s="18"/>
      <c r="C30" s="424" t="s">
        <v>392</v>
      </c>
      <c r="D30" s="60">
        <f t="shared" si="0"/>
        <v>0</v>
      </c>
      <c r="E30" s="74"/>
      <c r="F30" s="401"/>
      <c r="G30" s="81"/>
      <c r="H30" s="77"/>
      <c r="I30" s="524"/>
      <c r="J30" s="358"/>
      <c r="K30" s="654"/>
    </row>
    <row r="31" spans="1:11" s="348" customFormat="1" ht="28.5" x14ac:dyDescent="0.2">
      <c r="A31" s="423">
        <v>1346</v>
      </c>
      <c r="B31" s="18"/>
      <c r="C31" s="424" t="s">
        <v>393</v>
      </c>
      <c r="D31" s="60">
        <f t="shared" si="0"/>
        <v>0</v>
      </c>
      <c r="E31" s="74"/>
      <c r="F31" s="401"/>
      <c r="G31" s="81"/>
      <c r="H31" s="77"/>
      <c r="I31" s="524"/>
      <c r="J31" s="358"/>
      <c r="K31" s="654"/>
    </row>
    <row r="32" spans="1:11" s="348" customFormat="1" ht="14.25" x14ac:dyDescent="0.2">
      <c r="A32" s="423">
        <v>1347</v>
      </c>
      <c r="B32" s="18"/>
      <c r="C32" s="424" t="s">
        <v>394</v>
      </c>
      <c r="D32" s="60">
        <f t="shared" si="0"/>
        <v>0</v>
      </c>
      <c r="E32" s="74"/>
      <c r="F32" s="401"/>
      <c r="G32" s="81"/>
      <c r="H32" s="77"/>
      <c r="I32" s="524"/>
      <c r="J32" s="358"/>
      <c r="K32" s="654"/>
    </row>
    <row r="33" spans="1:11" s="348" customFormat="1" ht="14.25" x14ac:dyDescent="0.2">
      <c r="A33" s="423">
        <v>1348</v>
      </c>
      <c r="B33" s="18"/>
      <c r="C33" s="424" t="s">
        <v>395</v>
      </c>
      <c r="D33" s="60">
        <f t="shared" si="0"/>
        <v>0</v>
      </c>
      <c r="E33" s="74"/>
      <c r="F33" s="401"/>
      <c r="G33" s="81"/>
      <c r="H33" s="77"/>
      <c r="I33" s="524"/>
      <c r="J33" s="358"/>
      <c r="K33" s="654"/>
    </row>
    <row r="34" spans="1:11" s="348" customFormat="1" ht="14.25" x14ac:dyDescent="0.2">
      <c r="A34" s="423">
        <v>1371</v>
      </c>
      <c r="B34" s="18"/>
      <c r="C34" s="424" t="s">
        <v>396</v>
      </c>
      <c r="D34" s="60">
        <f t="shared" si="0"/>
        <v>0</v>
      </c>
      <c r="E34" s="74"/>
      <c r="F34" s="401"/>
      <c r="G34" s="81"/>
      <c r="H34" s="77"/>
      <c r="I34" s="524"/>
      <c r="J34" s="358"/>
      <c r="K34" s="654"/>
    </row>
    <row r="35" spans="1:11" s="348" customFormat="1" ht="28.5" x14ac:dyDescent="0.2">
      <c r="A35" s="423">
        <v>1411</v>
      </c>
      <c r="B35" s="18"/>
      <c r="C35" s="424" t="s">
        <v>33</v>
      </c>
      <c r="D35" s="60">
        <f t="shared" si="0"/>
        <v>0</v>
      </c>
      <c r="E35" s="74"/>
      <c r="F35" s="401"/>
      <c r="G35" s="81"/>
      <c r="H35" s="77"/>
      <c r="I35" s="524"/>
      <c r="J35" s="358"/>
      <c r="K35" s="654"/>
    </row>
    <row r="36" spans="1:11" s="348" customFormat="1" ht="14.25" x14ac:dyDescent="0.2">
      <c r="A36" s="423">
        <v>1412</v>
      </c>
      <c r="B36" s="18"/>
      <c r="C36" s="424" t="s">
        <v>397</v>
      </c>
      <c r="D36" s="60">
        <f t="shared" si="0"/>
        <v>0</v>
      </c>
      <c r="E36" s="74"/>
      <c r="F36" s="401"/>
      <c r="G36" s="81"/>
      <c r="H36" s="77"/>
      <c r="I36" s="524"/>
      <c r="J36" s="358"/>
      <c r="K36" s="654"/>
    </row>
    <row r="37" spans="1:11" s="348" customFormat="1" ht="14.25" x14ac:dyDescent="0.2">
      <c r="A37" s="423">
        <v>1413</v>
      </c>
      <c r="B37" s="18"/>
      <c r="C37" s="424" t="s">
        <v>398</v>
      </c>
      <c r="D37" s="60">
        <f t="shared" si="0"/>
        <v>0</v>
      </c>
      <c r="E37" s="74"/>
      <c r="F37" s="401"/>
      <c r="G37" s="81"/>
      <c r="H37" s="77"/>
      <c r="I37" s="524"/>
      <c r="J37" s="358"/>
      <c r="K37" s="654"/>
    </row>
    <row r="38" spans="1:11" s="348" customFormat="1" ht="14.25" x14ac:dyDescent="0.2">
      <c r="A38" s="423">
        <v>1421</v>
      </c>
      <c r="B38" s="18"/>
      <c r="C38" s="424" t="s">
        <v>34</v>
      </c>
      <c r="D38" s="60">
        <f t="shared" si="0"/>
        <v>0</v>
      </c>
      <c r="E38" s="74"/>
      <c r="F38" s="401"/>
      <c r="G38" s="81"/>
      <c r="H38" s="77"/>
      <c r="I38" s="524"/>
      <c r="J38" s="358"/>
      <c r="K38" s="654"/>
    </row>
    <row r="39" spans="1:11" s="348" customFormat="1" ht="14.25" x14ac:dyDescent="0.2">
      <c r="A39" s="423">
        <v>1431</v>
      </c>
      <c r="B39" s="18"/>
      <c r="C39" s="424" t="s">
        <v>35</v>
      </c>
      <c r="D39" s="60">
        <f t="shared" si="0"/>
        <v>0</v>
      </c>
      <c r="E39" s="74"/>
      <c r="F39" s="401"/>
      <c r="G39" s="81"/>
      <c r="H39" s="77"/>
      <c r="I39" s="524"/>
      <c r="J39" s="358"/>
      <c r="K39" s="654"/>
    </row>
    <row r="40" spans="1:11" s="348" customFormat="1" ht="28.5" x14ac:dyDescent="0.2">
      <c r="A40" s="423">
        <v>1432</v>
      </c>
      <c r="B40" s="18"/>
      <c r="C40" s="424" t="s">
        <v>399</v>
      </c>
      <c r="D40" s="60">
        <f t="shared" si="0"/>
        <v>0</v>
      </c>
      <c r="E40" s="74"/>
      <c r="F40" s="401"/>
      <c r="G40" s="81"/>
      <c r="H40" s="77"/>
      <c r="I40" s="524"/>
      <c r="J40" s="358"/>
      <c r="K40" s="654"/>
    </row>
    <row r="41" spans="1:11" s="348" customFormat="1" ht="28.5" x14ac:dyDescent="0.2">
      <c r="A41" s="423">
        <v>1441</v>
      </c>
      <c r="B41" s="18"/>
      <c r="C41" s="424" t="s">
        <v>400</v>
      </c>
      <c r="D41" s="60">
        <f t="shared" si="0"/>
        <v>0</v>
      </c>
      <c r="E41" s="74"/>
      <c r="F41" s="401"/>
      <c r="G41" s="81"/>
      <c r="H41" s="77"/>
      <c r="I41" s="524"/>
      <c r="J41" s="358"/>
      <c r="K41" s="654"/>
    </row>
    <row r="42" spans="1:11" s="348" customFormat="1" ht="28.5" x14ac:dyDescent="0.2">
      <c r="A42" s="423">
        <v>1442</v>
      </c>
      <c r="B42" s="18"/>
      <c r="C42" s="424" t="s">
        <v>401</v>
      </c>
      <c r="D42" s="60">
        <f t="shared" si="0"/>
        <v>0</v>
      </c>
      <c r="E42" s="74"/>
      <c r="F42" s="401"/>
      <c r="G42" s="81"/>
      <c r="H42" s="77"/>
      <c r="I42" s="524"/>
      <c r="J42" s="358"/>
      <c r="K42" s="654"/>
    </row>
    <row r="43" spans="1:11" s="348" customFormat="1" ht="14.25" x14ac:dyDescent="0.2">
      <c r="A43" s="423">
        <v>1521</v>
      </c>
      <c r="B43" s="18"/>
      <c r="C43" s="424" t="s">
        <v>402</v>
      </c>
      <c r="D43" s="60">
        <f t="shared" si="0"/>
        <v>0</v>
      </c>
      <c r="E43" s="74"/>
      <c r="F43" s="401"/>
      <c r="G43" s="81"/>
      <c r="H43" s="77"/>
      <c r="I43" s="524"/>
      <c r="J43" s="358"/>
      <c r="K43" s="654"/>
    </row>
    <row r="44" spans="1:11" s="348" customFormat="1" ht="28.5" x14ac:dyDescent="0.2">
      <c r="A44" s="423">
        <v>1522</v>
      </c>
      <c r="B44" s="18"/>
      <c r="C44" s="424" t="s">
        <v>403</v>
      </c>
      <c r="D44" s="60">
        <f t="shared" si="0"/>
        <v>0</v>
      </c>
      <c r="E44" s="74"/>
      <c r="F44" s="401"/>
      <c r="G44" s="81"/>
      <c r="H44" s="77"/>
      <c r="I44" s="524"/>
      <c r="J44" s="358"/>
      <c r="K44" s="654"/>
    </row>
    <row r="45" spans="1:11" s="348" customFormat="1" ht="14.25" x14ac:dyDescent="0.2">
      <c r="A45" s="423">
        <v>1523</v>
      </c>
      <c r="B45" s="18"/>
      <c r="C45" s="424" t="s">
        <v>404</v>
      </c>
      <c r="D45" s="60">
        <f t="shared" si="0"/>
        <v>0</v>
      </c>
      <c r="E45" s="74"/>
      <c r="F45" s="401"/>
      <c r="G45" s="81"/>
      <c r="H45" s="77"/>
      <c r="I45" s="524"/>
      <c r="J45" s="358"/>
      <c r="K45" s="654"/>
    </row>
    <row r="46" spans="1:11" s="348" customFormat="1" ht="14.25" x14ac:dyDescent="0.2">
      <c r="A46" s="423">
        <v>1524</v>
      </c>
      <c r="B46" s="18"/>
      <c r="C46" s="424" t="s">
        <v>405</v>
      </c>
      <c r="D46" s="60">
        <f t="shared" si="0"/>
        <v>0</v>
      </c>
      <c r="E46" s="74"/>
      <c r="F46" s="401"/>
      <c r="G46" s="81"/>
      <c r="H46" s="77"/>
      <c r="I46" s="524"/>
      <c r="J46" s="358"/>
      <c r="K46" s="654"/>
    </row>
    <row r="47" spans="1:11" s="348" customFormat="1" ht="14.25" x14ac:dyDescent="0.2">
      <c r="A47" s="423">
        <v>1531</v>
      </c>
      <c r="B47" s="18"/>
      <c r="C47" s="424" t="s">
        <v>406</v>
      </c>
      <c r="D47" s="60">
        <f t="shared" si="0"/>
        <v>0</v>
      </c>
      <c r="E47" s="74"/>
      <c r="F47" s="401"/>
      <c r="G47" s="81"/>
      <c r="H47" s="77"/>
      <c r="I47" s="524"/>
      <c r="J47" s="358"/>
      <c r="K47" s="654"/>
    </row>
    <row r="48" spans="1:11" s="348" customFormat="1" ht="28.5" x14ac:dyDescent="0.2">
      <c r="A48" s="423">
        <v>1541</v>
      </c>
      <c r="B48" s="18"/>
      <c r="C48" s="424" t="s">
        <v>407</v>
      </c>
      <c r="D48" s="60">
        <f t="shared" si="0"/>
        <v>0</v>
      </c>
      <c r="E48" s="74"/>
      <c r="F48" s="401"/>
      <c r="G48" s="81"/>
      <c r="H48" s="77"/>
      <c r="I48" s="524"/>
      <c r="J48" s="358"/>
      <c r="K48" s="654"/>
    </row>
    <row r="49" spans="1:11" s="348" customFormat="1" ht="14.25" x14ac:dyDescent="0.2">
      <c r="A49" s="423">
        <v>1542</v>
      </c>
      <c r="B49" s="18"/>
      <c r="C49" s="424" t="s">
        <v>408</v>
      </c>
      <c r="D49" s="60">
        <f t="shared" si="0"/>
        <v>0</v>
      </c>
      <c r="E49" s="74"/>
      <c r="F49" s="401"/>
      <c r="G49" s="81"/>
      <c r="H49" s="77"/>
      <c r="I49" s="524"/>
      <c r="J49" s="358"/>
      <c r="K49" s="654"/>
    </row>
    <row r="50" spans="1:11" s="348" customFormat="1" ht="14.25" x14ac:dyDescent="0.2">
      <c r="A50" s="423">
        <v>1543</v>
      </c>
      <c r="B50" s="18"/>
      <c r="C50" s="424" t="s">
        <v>409</v>
      </c>
      <c r="D50" s="60">
        <f t="shared" si="0"/>
        <v>0</v>
      </c>
      <c r="E50" s="74"/>
      <c r="F50" s="401"/>
      <c r="G50" s="81"/>
      <c r="H50" s="77"/>
      <c r="I50" s="524"/>
      <c r="J50" s="358"/>
      <c r="K50" s="654"/>
    </row>
    <row r="51" spans="1:11" s="348" customFormat="1" ht="14.25" x14ac:dyDescent="0.2">
      <c r="A51" s="423">
        <v>1544</v>
      </c>
      <c r="B51" s="18"/>
      <c r="C51" s="424" t="s">
        <v>410</v>
      </c>
      <c r="D51" s="60">
        <f t="shared" si="0"/>
        <v>0</v>
      </c>
      <c r="E51" s="74"/>
      <c r="F51" s="401"/>
      <c r="G51" s="81"/>
      <c r="H51" s="77"/>
      <c r="I51" s="524"/>
      <c r="J51" s="358"/>
      <c r="K51" s="654"/>
    </row>
    <row r="52" spans="1:11" s="348" customFormat="1" ht="28.5" x14ac:dyDescent="0.2">
      <c r="A52" s="423">
        <v>1545</v>
      </c>
      <c r="B52" s="18"/>
      <c r="C52" s="424" t="s">
        <v>411</v>
      </c>
      <c r="D52" s="60">
        <f t="shared" si="0"/>
        <v>0</v>
      </c>
      <c r="E52" s="74"/>
      <c r="F52" s="401"/>
      <c r="G52" s="81"/>
      <c r="H52" s="77"/>
      <c r="I52" s="524"/>
      <c r="J52" s="358"/>
      <c r="K52" s="654"/>
    </row>
    <row r="53" spans="1:11" s="348" customFormat="1" ht="14.25" x14ac:dyDescent="0.2">
      <c r="A53" s="423">
        <v>1546</v>
      </c>
      <c r="B53" s="18"/>
      <c r="C53" s="424" t="s">
        <v>412</v>
      </c>
      <c r="D53" s="60">
        <f t="shared" si="0"/>
        <v>0</v>
      </c>
      <c r="E53" s="74"/>
      <c r="F53" s="401"/>
      <c r="G53" s="81"/>
      <c r="H53" s="77"/>
      <c r="I53" s="524"/>
      <c r="J53" s="358"/>
      <c r="K53" s="654"/>
    </row>
    <row r="54" spans="1:11" s="348" customFormat="1" ht="14.25" x14ac:dyDescent="0.2">
      <c r="A54" s="423">
        <v>1547</v>
      </c>
      <c r="B54" s="18"/>
      <c r="C54" s="424" t="s">
        <v>413</v>
      </c>
      <c r="D54" s="60">
        <f t="shared" si="0"/>
        <v>0</v>
      </c>
      <c r="E54" s="74"/>
      <c r="F54" s="401"/>
      <c r="G54" s="81"/>
      <c r="H54" s="77"/>
      <c r="I54" s="524"/>
      <c r="J54" s="358"/>
      <c r="K54" s="654"/>
    </row>
    <row r="55" spans="1:11" s="348" customFormat="1" ht="28.5" x14ac:dyDescent="0.2">
      <c r="A55" s="423">
        <v>1548</v>
      </c>
      <c r="B55" s="18"/>
      <c r="C55" s="424" t="s">
        <v>414</v>
      </c>
      <c r="D55" s="60">
        <f t="shared" si="0"/>
        <v>0</v>
      </c>
      <c r="E55" s="74"/>
      <c r="F55" s="401"/>
      <c r="G55" s="81"/>
      <c r="H55" s="77"/>
      <c r="I55" s="524"/>
      <c r="J55" s="358"/>
      <c r="K55" s="654"/>
    </row>
    <row r="56" spans="1:11" s="348" customFormat="1" ht="28.5" x14ac:dyDescent="0.2">
      <c r="A56" s="423">
        <v>1551</v>
      </c>
      <c r="B56" s="18"/>
      <c r="C56" s="424" t="s">
        <v>415</v>
      </c>
      <c r="D56" s="60">
        <f t="shared" si="0"/>
        <v>0</v>
      </c>
      <c r="E56" s="74"/>
      <c r="F56" s="401"/>
      <c r="G56" s="81"/>
      <c r="H56" s="77"/>
      <c r="I56" s="524"/>
      <c r="J56" s="358"/>
      <c r="K56" s="654"/>
    </row>
    <row r="57" spans="1:11" s="348" customFormat="1" ht="14.25" x14ac:dyDescent="0.2">
      <c r="A57" s="423">
        <v>1591</v>
      </c>
      <c r="B57" s="18"/>
      <c r="C57" s="424" t="s">
        <v>416</v>
      </c>
      <c r="D57" s="60">
        <f t="shared" si="0"/>
        <v>0</v>
      </c>
      <c r="E57" s="74"/>
      <c r="F57" s="401"/>
      <c r="G57" s="81"/>
      <c r="H57" s="77"/>
      <c r="I57" s="524"/>
      <c r="J57" s="358"/>
      <c r="K57" s="654"/>
    </row>
    <row r="58" spans="1:11" s="348" customFormat="1" ht="14.25" x14ac:dyDescent="0.2">
      <c r="A58" s="423">
        <v>1592</v>
      </c>
      <c r="B58" s="18"/>
      <c r="C58" s="424" t="s">
        <v>417</v>
      </c>
      <c r="D58" s="60">
        <f t="shared" si="0"/>
        <v>0</v>
      </c>
      <c r="E58" s="74"/>
      <c r="F58" s="401"/>
      <c r="G58" s="81"/>
      <c r="H58" s="77"/>
      <c r="I58" s="524"/>
      <c r="J58" s="358"/>
      <c r="K58" s="654"/>
    </row>
    <row r="59" spans="1:11" s="348" customFormat="1" ht="28.5" x14ac:dyDescent="0.2">
      <c r="A59" s="423">
        <v>1593</v>
      </c>
      <c r="B59" s="18"/>
      <c r="C59" s="424" t="s">
        <v>418</v>
      </c>
      <c r="D59" s="60">
        <f t="shared" si="0"/>
        <v>0</v>
      </c>
      <c r="E59" s="74"/>
      <c r="F59" s="401"/>
      <c r="G59" s="81"/>
      <c r="H59" s="77"/>
      <c r="I59" s="524"/>
      <c r="J59" s="358"/>
      <c r="K59" s="654"/>
    </row>
    <row r="60" spans="1:11" s="348" customFormat="1" ht="28.5" x14ac:dyDescent="0.2">
      <c r="A60" s="423">
        <v>1611</v>
      </c>
      <c r="B60" s="18"/>
      <c r="C60" s="424" t="s">
        <v>419</v>
      </c>
      <c r="D60" s="60">
        <f t="shared" si="0"/>
        <v>0</v>
      </c>
      <c r="E60" s="74"/>
      <c r="F60" s="401"/>
      <c r="G60" s="81"/>
      <c r="H60" s="77"/>
      <c r="I60" s="524"/>
      <c r="J60" s="358"/>
      <c r="K60" s="654"/>
    </row>
    <row r="61" spans="1:11" s="348" customFormat="1" ht="28.5" x14ac:dyDescent="0.2">
      <c r="A61" s="423">
        <v>1612</v>
      </c>
      <c r="B61" s="18"/>
      <c r="C61" s="424" t="s">
        <v>420</v>
      </c>
      <c r="D61" s="60">
        <f t="shared" si="0"/>
        <v>0</v>
      </c>
      <c r="E61" s="74"/>
      <c r="F61" s="401"/>
      <c r="G61" s="81"/>
      <c r="H61" s="77"/>
      <c r="I61" s="524"/>
      <c r="J61" s="358"/>
      <c r="K61" s="654"/>
    </row>
    <row r="62" spans="1:11" s="348" customFormat="1" ht="28.5" x14ac:dyDescent="0.2">
      <c r="A62" s="423">
        <v>1711</v>
      </c>
      <c r="B62" s="18"/>
      <c r="C62" s="424" t="s">
        <v>421</v>
      </c>
      <c r="D62" s="60">
        <f t="shared" si="0"/>
        <v>0</v>
      </c>
      <c r="E62" s="74"/>
      <c r="F62" s="401"/>
      <c r="G62" s="81"/>
      <c r="H62" s="77"/>
      <c r="I62" s="524"/>
      <c r="J62" s="358"/>
      <c r="K62" s="654"/>
    </row>
    <row r="63" spans="1:11" s="348" customFormat="1" ht="14.25" x14ac:dyDescent="0.2">
      <c r="A63" s="423">
        <v>1712</v>
      </c>
      <c r="B63" s="18"/>
      <c r="C63" s="424" t="s">
        <v>40</v>
      </c>
      <c r="D63" s="60">
        <f t="shared" si="0"/>
        <v>0</v>
      </c>
      <c r="E63" s="74"/>
      <c r="F63" s="401"/>
      <c r="G63" s="81"/>
      <c r="H63" s="77"/>
      <c r="I63" s="524"/>
      <c r="J63" s="358"/>
      <c r="K63" s="654"/>
    </row>
    <row r="64" spans="1:11" s="348" customFormat="1" ht="14.25" x14ac:dyDescent="0.2">
      <c r="A64" s="423">
        <v>1713</v>
      </c>
      <c r="B64" s="18"/>
      <c r="C64" s="424" t="s">
        <v>422</v>
      </c>
      <c r="D64" s="60">
        <f t="shared" si="0"/>
        <v>0</v>
      </c>
      <c r="E64" s="74"/>
      <c r="F64" s="401"/>
      <c r="G64" s="81"/>
      <c r="H64" s="77"/>
      <c r="I64" s="524"/>
      <c r="J64" s="358"/>
      <c r="K64" s="654"/>
    </row>
    <row r="65" spans="1:13" s="348" customFormat="1" ht="28.5" x14ac:dyDescent="0.2">
      <c r="A65" s="423">
        <v>1714</v>
      </c>
      <c r="B65" s="18"/>
      <c r="C65" s="424" t="s">
        <v>423</v>
      </c>
      <c r="D65" s="60">
        <f t="shared" si="0"/>
        <v>0</v>
      </c>
      <c r="E65" s="74"/>
      <c r="F65" s="401"/>
      <c r="G65" s="81"/>
      <c r="H65" s="77"/>
      <c r="I65" s="524"/>
      <c r="J65" s="358"/>
      <c r="K65" s="654"/>
    </row>
    <row r="66" spans="1:13" s="348" customFormat="1" ht="14.25" x14ac:dyDescent="0.2">
      <c r="A66" s="423">
        <v>1715</v>
      </c>
      <c r="B66" s="18"/>
      <c r="C66" s="424" t="s">
        <v>38</v>
      </c>
      <c r="D66" s="60">
        <f t="shared" si="0"/>
        <v>0</v>
      </c>
      <c r="E66" s="74"/>
      <c r="F66" s="401"/>
      <c r="G66" s="81"/>
      <c r="H66" s="77"/>
      <c r="I66" s="524"/>
      <c r="J66" s="358"/>
      <c r="K66" s="654"/>
    </row>
    <row r="67" spans="1:13" s="348" customFormat="1" ht="14.25" x14ac:dyDescent="0.2">
      <c r="A67" s="423">
        <v>1716</v>
      </c>
      <c r="B67" s="18"/>
      <c r="C67" s="424" t="s">
        <v>424</v>
      </c>
      <c r="D67" s="60">
        <f t="shared" si="0"/>
        <v>0</v>
      </c>
      <c r="E67" s="74"/>
      <c r="F67" s="401"/>
      <c r="G67" s="81"/>
      <c r="H67" s="77"/>
      <c r="I67" s="524"/>
      <c r="J67" s="358"/>
      <c r="K67" s="654"/>
    </row>
    <row r="68" spans="1:13" s="348" customFormat="1" ht="28.5" x14ac:dyDescent="0.2">
      <c r="A68" s="423">
        <v>1717</v>
      </c>
      <c r="B68" s="18"/>
      <c r="C68" s="424" t="s">
        <v>425</v>
      </c>
      <c r="D68" s="60">
        <f t="shared" si="0"/>
        <v>0</v>
      </c>
      <c r="E68" s="74"/>
      <c r="F68" s="401"/>
      <c r="G68" s="81"/>
      <c r="H68" s="77"/>
      <c r="I68" s="524"/>
      <c r="J68" s="358"/>
      <c r="K68" s="654"/>
    </row>
    <row r="69" spans="1:13" s="348" customFormat="1" ht="14.25" x14ac:dyDescent="0.2">
      <c r="A69" s="423">
        <v>1718</v>
      </c>
      <c r="B69" s="18"/>
      <c r="C69" s="424" t="s">
        <v>426</v>
      </c>
      <c r="D69" s="60">
        <f t="shared" si="0"/>
        <v>0</v>
      </c>
      <c r="E69" s="74"/>
      <c r="F69" s="401"/>
      <c r="G69" s="81"/>
      <c r="H69" s="77"/>
      <c r="I69" s="524"/>
      <c r="J69" s="358"/>
      <c r="K69" s="654"/>
    </row>
    <row r="70" spans="1:13" s="348" customFormat="1" ht="14.25" x14ac:dyDescent="0.2">
      <c r="A70" s="423">
        <v>1719</v>
      </c>
      <c r="B70" s="18"/>
      <c r="C70" s="424" t="s">
        <v>427</v>
      </c>
      <c r="D70" s="60">
        <f t="shared" si="0"/>
        <v>0</v>
      </c>
      <c r="E70" s="74"/>
      <c r="F70" s="401"/>
      <c r="G70" s="81"/>
      <c r="H70" s="77"/>
      <c r="I70" s="524"/>
      <c r="J70" s="358"/>
      <c r="K70" s="654"/>
    </row>
    <row r="71" spans="1:13" s="344" customFormat="1" ht="25.5" x14ac:dyDescent="0.2">
      <c r="A71" s="349"/>
      <c r="B71" s="349"/>
      <c r="C71" s="362" t="s">
        <v>16</v>
      </c>
      <c r="D71" s="64">
        <f>SUM(D13:D70)</f>
        <v>0</v>
      </c>
      <c r="E71" s="64">
        <f>SUM(E13:E70)</f>
        <v>0</v>
      </c>
      <c r="F71" s="64">
        <f>SUM(F13:F70)</f>
        <v>0</v>
      </c>
      <c r="G71" s="64">
        <f>SUM(G13:G70)</f>
        <v>0</v>
      </c>
      <c r="H71" s="64">
        <f>SUM(H13:H70)</f>
        <v>0</v>
      </c>
      <c r="I71" s="64"/>
      <c r="J71" s="350"/>
      <c r="K71" s="328"/>
      <c r="M71" s="45"/>
    </row>
    <row r="72" spans="1:13" s="348" customFormat="1" ht="28.5" x14ac:dyDescent="0.2">
      <c r="A72" s="423">
        <v>2111</v>
      </c>
      <c r="B72" s="385"/>
      <c r="C72" s="424" t="s">
        <v>249</v>
      </c>
      <c r="D72" s="60">
        <f t="shared" ref="D72:D135" si="1">SUM(E72:H72)</f>
        <v>2400</v>
      </c>
      <c r="E72" s="393"/>
      <c r="F72" s="399"/>
      <c r="G72" s="387"/>
      <c r="H72" s="386">
        <v>2400</v>
      </c>
      <c r="I72" s="525"/>
      <c r="J72" s="351"/>
    </row>
    <row r="73" spans="1:13" s="348" customFormat="1" ht="28.5" x14ac:dyDescent="0.2">
      <c r="A73" s="423">
        <v>2121</v>
      </c>
      <c r="B73" s="385"/>
      <c r="C73" s="424" t="s">
        <v>250</v>
      </c>
      <c r="D73" s="60">
        <f t="shared" si="1"/>
        <v>0</v>
      </c>
      <c r="E73" s="393"/>
      <c r="F73" s="399"/>
      <c r="G73" s="387"/>
      <c r="H73" s="386"/>
      <c r="I73" s="525"/>
      <c r="J73" s="351"/>
    </row>
    <row r="74" spans="1:13" s="348" customFormat="1" ht="14.25" x14ac:dyDescent="0.2">
      <c r="A74" s="423">
        <v>2131</v>
      </c>
      <c r="B74" s="385"/>
      <c r="C74" s="424" t="s">
        <v>251</v>
      </c>
      <c r="D74" s="60">
        <f t="shared" si="1"/>
        <v>0</v>
      </c>
      <c r="E74" s="393"/>
      <c r="F74" s="399"/>
      <c r="G74" s="387"/>
      <c r="H74" s="386"/>
      <c r="I74" s="525"/>
      <c r="J74" s="351"/>
    </row>
    <row r="75" spans="1:13" s="348" customFormat="1" ht="42.75" x14ac:dyDescent="0.2">
      <c r="A75" s="423">
        <v>2141</v>
      </c>
      <c r="B75" s="385"/>
      <c r="C75" s="424" t="s">
        <v>252</v>
      </c>
      <c r="D75" s="60">
        <f t="shared" si="1"/>
        <v>7000</v>
      </c>
      <c r="E75" s="393"/>
      <c r="F75" s="399"/>
      <c r="G75" s="387"/>
      <c r="H75" s="386">
        <v>7000</v>
      </c>
      <c r="I75" s="525"/>
      <c r="J75" s="351"/>
    </row>
    <row r="76" spans="1:13" s="348" customFormat="1" ht="14.25" x14ac:dyDescent="0.2">
      <c r="A76" s="423">
        <v>2151</v>
      </c>
      <c r="B76" s="385"/>
      <c r="C76" s="424" t="s">
        <v>43</v>
      </c>
      <c r="D76" s="60">
        <f t="shared" si="1"/>
        <v>0</v>
      </c>
      <c r="E76" s="393"/>
      <c r="F76" s="399"/>
      <c r="G76" s="387"/>
      <c r="H76" s="386"/>
      <c r="I76" s="525"/>
      <c r="J76" s="351"/>
    </row>
    <row r="77" spans="1:13" s="348" customFormat="1" ht="14.25" x14ac:dyDescent="0.2">
      <c r="A77" s="423">
        <v>2161</v>
      </c>
      <c r="B77" s="385"/>
      <c r="C77" s="424" t="s">
        <v>44</v>
      </c>
      <c r="D77" s="60">
        <f t="shared" si="1"/>
        <v>0</v>
      </c>
      <c r="E77" s="393"/>
      <c r="F77" s="399"/>
      <c r="G77" s="387"/>
      <c r="H77" s="386"/>
      <c r="I77" s="525"/>
      <c r="J77" s="351"/>
    </row>
    <row r="78" spans="1:13" s="348" customFormat="1" ht="14.25" x14ac:dyDescent="0.2">
      <c r="A78" s="423">
        <v>2171</v>
      </c>
      <c r="B78" s="385"/>
      <c r="C78" s="424" t="s">
        <v>253</v>
      </c>
      <c r="D78" s="60">
        <f t="shared" si="1"/>
        <v>0</v>
      </c>
      <c r="E78" s="393"/>
      <c r="F78" s="399"/>
      <c r="G78" s="387"/>
      <c r="H78" s="386"/>
      <c r="I78" s="525"/>
      <c r="J78" s="351"/>
    </row>
    <row r="79" spans="1:13" s="348" customFormat="1" ht="28.5" x14ac:dyDescent="0.2">
      <c r="A79" s="423">
        <v>2181</v>
      </c>
      <c r="B79" s="385"/>
      <c r="C79" s="424" t="s">
        <v>254</v>
      </c>
      <c r="D79" s="60">
        <f t="shared" si="1"/>
        <v>0</v>
      </c>
      <c r="E79" s="393"/>
      <c r="F79" s="399"/>
      <c r="G79" s="387"/>
      <c r="H79" s="386"/>
      <c r="I79" s="525"/>
      <c r="J79" s="351"/>
    </row>
    <row r="80" spans="1:13" s="348" customFormat="1" ht="14.25" x14ac:dyDescent="0.2">
      <c r="A80" s="423">
        <v>2182</v>
      </c>
      <c r="B80" s="385"/>
      <c r="C80" s="424" t="s">
        <v>255</v>
      </c>
      <c r="D80" s="60">
        <f t="shared" si="1"/>
        <v>0</v>
      </c>
      <c r="E80" s="393"/>
      <c r="F80" s="399"/>
      <c r="G80" s="387"/>
      <c r="H80" s="386"/>
      <c r="I80" s="525"/>
      <c r="J80" s="351"/>
    </row>
    <row r="81" spans="1:10" s="348" customFormat="1" ht="14.25" x14ac:dyDescent="0.2">
      <c r="A81" s="423">
        <v>2183</v>
      </c>
      <c r="B81" s="385"/>
      <c r="C81" s="424" t="s">
        <v>256</v>
      </c>
      <c r="D81" s="60">
        <f t="shared" si="1"/>
        <v>0</v>
      </c>
      <c r="E81" s="393"/>
      <c r="F81" s="399"/>
      <c r="G81" s="387"/>
      <c r="H81" s="386"/>
      <c r="I81" s="525"/>
      <c r="J81" s="351"/>
    </row>
    <row r="82" spans="1:10" s="348" customFormat="1" ht="42.75" x14ac:dyDescent="0.2">
      <c r="A82" s="423">
        <v>2211</v>
      </c>
      <c r="B82" s="385"/>
      <c r="C82" s="424" t="s">
        <v>257</v>
      </c>
      <c r="D82" s="60">
        <f t="shared" si="1"/>
        <v>0</v>
      </c>
      <c r="E82" s="393"/>
      <c r="F82" s="399"/>
      <c r="G82" s="387"/>
      <c r="H82" s="386"/>
      <c r="I82" s="525"/>
      <c r="J82" s="351"/>
    </row>
    <row r="83" spans="1:10" s="348" customFormat="1" ht="71.25" x14ac:dyDescent="0.2">
      <c r="A83" s="423">
        <v>2212</v>
      </c>
      <c r="B83" s="385"/>
      <c r="C83" s="424" t="s">
        <v>258</v>
      </c>
      <c r="D83" s="60">
        <f t="shared" si="1"/>
        <v>0</v>
      </c>
      <c r="E83" s="393"/>
      <c r="F83" s="399"/>
      <c r="G83" s="387"/>
      <c r="H83" s="386"/>
      <c r="I83" s="525"/>
      <c r="J83" s="351"/>
    </row>
    <row r="84" spans="1:10" s="348" customFormat="1" ht="42.75" x14ac:dyDescent="0.2">
      <c r="A84" s="423">
        <v>2213</v>
      </c>
      <c r="B84" s="385"/>
      <c r="C84" s="424" t="s">
        <v>259</v>
      </c>
      <c r="D84" s="60">
        <f t="shared" si="1"/>
        <v>0</v>
      </c>
      <c r="E84" s="393"/>
      <c r="F84" s="399"/>
      <c r="G84" s="387"/>
      <c r="H84" s="386"/>
      <c r="I84" s="525"/>
      <c r="J84" s="351"/>
    </row>
    <row r="85" spans="1:10" s="348" customFormat="1" ht="42.75" x14ac:dyDescent="0.2">
      <c r="A85" s="423">
        <v>2214</v>
      </c>
      <c r="B85" s="385"/>
      <c r="C85" s="424" t="s">
        <v>260</v>
      </c>
      <c r="D85" s="60">
        <f t="shared" si="1"/>
        <v>0</v>
      </c>
      <c r="E85" s="393"/>
      <c r="F85" s="399"/>
      <c r="G85" s="387"/>
      <c r="H85" s="386"/>
      <c r="I85" s="525"/>
      <c r="J85" s="351"/>
    </row>
    <row r="86" spans="1:10" s="348" customFormat="1" ht="42.75" x14ac:dyDescent="0.2">
      <c r="A86" s="423">
        <v>2215</v>
      </c>
      <c r="B86" s="385"/>
      <c r="C86" s="424" t="s">
        <v>261</v>
      </c>
      <c r="D86" s="60">
        <f t="shared" si="1"/>
        <v>0</v>
      </c>
      <c r="E86" s="393"/>
      <c r="F86" s="399"/>
      <c r="G86" s="387"/>
      <c r="H86" s="386"/>
      <c r="I86" s="525"/>
      <c r="J86" s="351"/>
    </row>
    <row r="87" spans="1:10" s="348" customFormat="1" ht="42.75" x14ac:dyDescent="0.2">
      <c r="A87" s="423">
        <v>2216</v>
      </c>
      <c r="B87" s="385"/>
      <c r="C87" s="424" t="s">
        <v>262</v>
      </c>
      <c r="D87" s="60">
        <f t="shared" si="1"/>
        <v>0</v>
      </c>
      <c r="E87" s="393"/>
      <c r="F87" s="399"/>
      <c r="G87" s="387"/>
      <c r="H87" s="386"/>
      <c r="I87" s="525"/>
      <c r="J87" s="351"/>
    </row>
    <row r="88" spans="1:10" s="348" customFormat="1" ht="14.25" x14ac:dyDescent="0.2">
      <c r="A88" s="423">
        <v>2221</v>
      </c>
      <c r="B88" s="385"/>
      <c r="C88" s="424" t="s">
        <v>263</v>
      </c>
      <c r="D88" s="60">
        <f t="shared" si="1"/>
        <v>0</v>
      </c>
      <c r="E88" s="393"/>
      <c r="F88" s="399"/>
      <c r="G88" s="387"/>
      <c r="H88" s="386"/>
      <c r="I88" s="525"/>
      <c r="J88" s="351"/>
    </row>
    <row r="89" spans="1:10" s="348" customFormat="1" ht="28.5" x14ac:dyDescent="0.2">
      <c r="A89" s="423">
        <v>2231</v>
      </c>
      <c r="B89" s="385"/>
      <c r="C89" s="424" t="s">
        <v>48</v>
      </c>
      <c r="D89" s="60">
        <f t="shared" si="1"/>
        <v>0</v>
      </c>
      <c r="E89" s="393"/>
      <c r="F89" s="399"/>
      <c r="G89" s="387"/>
      <c r="H89" s="386"/>
      <c r="I89" s="525"/>
      <c r="J89" s="351"/>
    </row>
    <row r="90" spans="1:10" s="348" customFormat="1" ht="42.75" x14ac:dyDescent="0.2">
      <c r="A90" s="423">
        <v>2311</v>
      </c>
      <c r="B90" s="385"/>
      <c r="C90" s="424" t="s">
        <v>264</v>
      </c>
      <c r="D90" s="60">
        <f t="shared" si="1"/>
        <v>0</v>
      </c>
      <c r="E90" s="393"/>
      <c r="F90" s="399"/>
      <c r="G90" s="387"/>
      <c r="H90" s="386"/>
      <c r="I90" s="525"/>
      <c r="J90" s="351"/>
    </row>
    <row r="91" spans="1:10" s="348" customFormat="1" ht="28.5" x14ac:dyDescent="0.2">
      <c r="A91" s="423">
        <v>2321</v>
      </c>
      <c r="B91" s="385"/>
      <c r="C91" s="424" t="s">
        <v>265</v>
      </c>
      <c r="D91" s="60">
        <f t="shared" si="1"/>
        <v>0</v>
      </c>
      <c r="E91" s="393"/>
      <c r="F91" s="399"/>
      <c r="G91" s="387"/>
      <c r="H91" s="386"/>
      <c r="I91" s="525"/>
      <c r="J91" s="351"/>
    </row>
    <row r="92" spans="1:10" s="348" customFormat="1" ht="42.75" x14ac:dyDescent="0.2">
      <c r="A92" s="423">
        <v>2331</v>
      </c>
      <c r="B92" s="385"/>
      <c r="C92" s="424" t="s">
        <v>266</v>
      </c>
      <c r="D92" s="60">
        <f t="shared" si="1"/>
        <v>0</v>
      </c>
      <c r="E92" s="393"/>
      <c r="F92" s="399"/>
      <c r="G92" s="387"/>
      <c r="H92" s="386"/>
      <c r="I92" s="525"/>
      <c r="J92" s="351"/>
    </row>
    <row r="93" spans="1:10" s="348" customFormat="1" ht="42.75" x14ac:dyDescent="0.2">
      <c r="A93" s="423">
        <v>2341</v>
      </c>
      <c r="B93" s="385"/>
      <c r="C93" s="424" t="s">
        <v>267</v>
      </c>
      <c r="D93" s="60">
        <f t="shared" si="1"/>
        <v>0</v>
      </c>
      <c r="E93" s="393"/>
      <c r="F93" s="399"/>
      <c r="G93" s="387"/>
      <c r="H93" s="386"/>
      <c r="I93" s="525"/>
      <c r="J93" s="351"/>
    </row>
    <row r="94" spans="1:10" s="348" customFormat="1" ht="42.75" x14ac:dyDescent="0.2">
      <c r="A94" s="423">
        <v>2351</v>
      </c>
      <c r="B94" s="385"/>
      <c r="C94" s="424" t="s">
        <v>268</v>
      </c>
      <c r="D94" s="60">
        <f t="shared" si="1"/>
        <v>0</v>
      </c>
      <c r="E94" s="393"/>
      <c r="F94" s="399"/>
      <c r="G94" s="387"/>
      <c r="H94" s="386"/>
      <c r="I94" s="525"/>
      <c r="J94" s="351"/>
    </row>
    <row r="95" spans="1:10" s="348" customFormat="1" ht="42.75" x14ac:dyDescent="0.2">
      <c r="A95" s="423">
        <v>2361</v>
      </c>
      <c r="B95" s="385"/>
      <c r="C95" s="424" t="s">
        <v>269</v>
      </c>
      <c r="D95" s="60">
        <f t="shared" si="1"/>
        <v>0</v>
      </c>
      <c r="E95" s="393"/>
      <c r="F95" s="399"/>
      <c r="G95" s="387"/>
      <c r="H95" s="386"/>
      <c r="I95" s="525"/>
      <c r="J95" s="351"/>
    </row>
    <row r="96" spans="1:10" s="348" customFormat="1" ht="28.5" x14ac:dyDescent="0.2">
      <c r="A96" s="423">
        <v>2371</v>
      </c>
      <c r="B96" s="385"/>
      <c r="C96" s="424" t="s">
        <v>248</v>
      </c>
      <c r="D96" s="60">
        <f t="shared" si="1"/>
        <v>0</v>
      </c>
      <c r="E96" s="393"/>
      <c r="F96" s="399"/>
      <c r="G96" s="387"/>
      <c r="H96" s="386"/>
      <c r="I96" s="525"/>
      <c r="J96" s="351"/>
    </row>
    <row r="97" spans="1:10" s="348" customFormat="1" ht="28.5" x14ac:dyDescent="0.2">
      <c r="A97" s="423">
        <v>2381</v>
      </c>
      <c r="B97" s="385"/>
      <c r="C97" s="424" t="s">
        <v>270</v>
      </c>
      <c r="D97" s="60">
        <f t="shared" si="1"/>
        <v>0</v>
      </c>
      <c r="E97" s="393"/>
      <c r="F97" s="399"/>
      <c r="G97" s="387"/>
      <c r="H97" s="386"/>
      <c r="I97" s="525"/>
      <c r="J97" s="351"/>
    </row>
    <row r="98" spans="1:10" s="348" customFormat="1" ht="28.5" x14ac:dyDescent="0.2">
      <c r="A98" s="423">
        <v>2391</v>
      </c>
      <c r="B98" s="385"/>
      <c r="C98" s="424" t="s">
        <v>271</v>
      </c>
      <c r="D98" s="60">
        <f t="shared" si="1"/>
        <v>0</v>
      </c>
      <c r="E98" s="393"/>
      <c r="F98" s="399"/>
      <c r="G98" s="387"/>
      <c r="H98" s="386"/>
      <c r="I98" s="525"/>
      <c r="J98" s="351"/>
    </row>
    <row r="99" spans="1:10" s="348" customFormat="1" ht="14.25" x14ac:dyDescent="0.2">
      <c r="A99" s="423">
        <v>2411</v>
      </c>
      <c r="B99" s="385"/>
      <c r="C99" s="424" t="s">
        <v>49</v>
      </c>
      <c r="D99" s="60">
        <f t="shared" si="1"/>
        <v>0</v>
      </c>
      <c r="E99" s="393"/>
      <c r="F99" s="399"/>
      <c r="G99" s="387"/>
      <c r="H99" s="386"/>
      <c r="I99" s="525"/>
      <c r="J99" s="351"/>
    </row>
    <row r="100" spans="1:10" s="348" customFormat="1" ht="14.25" x14ac:dyDescent="0.2">
      <c r="A100" s="423">
        <v>2421</v>
      </c>
      <c r="B100" s="385"/>
      <c r="C100" s="424" t="s">
        <v>50</v>
      </c>
      <c r="D100" s="60">
        <f t="shared" si="1"/>
        <v>0</v>
      </c>
      <c r="E100" s="393"/>
      <c r="F100" s="399"/>
      <c r="G100" s="387"/>
      <c r="H100" s="386"/>
      <c r="I100" s="525"/>
      <c r="J100" s="351"/>
    </row>
    <row r="101" spans="1:10" s="348" customFormat="1" ht="14.25" x14ac:dyDescent="0.2">
      <c r="A101" s="423">
        <v>2431</v>
      </c>
      <c r="B101" s="385"/>
      <c r="C101" s="424" t="s">
        <v>272</v>
      </c>
      <c r="D101" s="60">
        <f t="shared" si="1"/>
        <v>0</v>
      </c>
      <c r="E101" s="393"/>
      <c r="F101" s="399"/>
      <c r="G101" s="387"/>
      <c r="H101" s="386"/>
      <c r="I101" s="525"/>
      <c r="J101" s="351"/>
    </row>
    <row r="102" spans="1:10" s="348" customFormat="1" ht="14.25" x14ac:dyDescent="0.2">
      <c r="A102" s="423">
        <v>2441</v>
      </c>
      <c r="B102" s="385"/>
      <c r="C102" s="424" t="s">
        <v>52</v>
      </c>
      <c r="D102" s="60">
        <f t="shared" si="1"/>
        <v>0</v>
      </c>
      <c r="E102" s="393"/>
      <c r="F102" s="399"/>
      <c r="G102" s="387"/>
      <c r="H102" s="386"/>
      <c r="I102" s="525"/>
      <c r="J102" s="351"/>
    </row>
    <row r="103" spans="1:10" s="348" customFormat="1" ht="14.25" x14ac:dyDescent="0.2">
      <c r="A103" s="423">
        <v>2451</v>
      </c>
      <c r="B103" s="385"/>
      <c r="C103" s="424" t="s">
        <v>53</v>
      </c>
      <c r="D103" s="60">
        <f t="shared" si="1"/>
        <v>0</v>
      </c>
      <c r="E103" s="393"/>
      <c r="F103" s="399"/>
      <c r="G103" s="387"/>
      <c r="H103" s="386"/>
      <c r="I103" s="525"/>
      <c r="J103" s="351"/>
    </row>
    <row r="104" spans="1:10" s="348" customFormat="1" ht="14.25" x14ac:dyDescent="0.2">
      <c r="A104" s="423">
        <v>2461</v>
      </c>
      <c r="B104" s="385"/>
      <c r="C104" s="424" t="s">
        <v>273</v>
      </c>
      <c r="D104" s="60">
        <f t="shared" si="1"/>
        <v>0</v>
      </c>
      <c r="E104" s="393"/>
      <c r="F104" s="399"/>
      <c r="G104" s="387"/>
      <c r="H104" s="386"/>
      <c r="I104" s="525"/>
      <c r="J104" s="351"/>
    </row>
    <row r="105" spans="1:10" s="348" customFormat="1" ht="28.5" x14ac:dyDescent="0.2">
      <c r="A105" s="423">
        <v>2471</v>
      </c>
      <c r="B105" s="385"/>
      <c r="C105" s="424" t="s">
        <v>274</v>
      </c>
      <c r="D105" s="60">
        <f t="shared" si="1"/>
        <v>0</v>
      </c>
      <c r="E105" s="393"/>
      <c r="F105" s="399"/>
      <c r="G105" s="387"/>
      <c r="H105" s="386"/>
      <c r="I105" s="525"/>
      <c r="J105" s="351"/>
    </row>
    <row r="106" spans="1:10" s="348" customFormat="1" ht="14.25" x14ac:dyDescent="0.2">
      <c r="A106" s="423">
        <v>2481</v>
      </c>
      <c r="B106" s="385"/>
      <c r="C106" s="424" t="s">
        <v>56</v>
      </c>
      <c r="D106" s="60">
        <f t="shared" si="1"/>
        <v>0</v>
      </c>
      <c r="E106" s="393"/>
      <c r="F106" s="403"/>
      <c r="G106" s="387"/>
      <c r="H106" s="83"/>
      <c r="I106" s="526"/>
      <c r="J106" s="351"/>
    </row>
    <row r="107" spans="1:10" s="348" customFormat="1" ht="28.5" x14ac:dyDescent="0.2">
      <c r="A107" s="423">
        <v>2491</v>
      </c>
      <c r="B107" s="385"/>
      <c r="C107" s="424" t="s">
        <v>57</v>
      </c>
      <c r="D107" s="60">
        <f t="shared" si="1"/>
        <v>0</v>
      </c>
      <c r="E107" s="393"/>
      <c r="F107" s="403"/>
      <c r="G107" s="387"/>
      <c r="H107" s="78"/>
      <c r="I107" s="527"/>
      <c r="J107" s="351"/>
    </row>
    <row r="108" spans="1:10" s="348" customFormat="1" ht="14.25" x14ac:dyDescent="0.2">
      <c r="A108" s="423">
        <v>2511</v>
      </c>
      <c r="B108" s="385"/>
      <c r="C108" s="424" t="s">
        <v>58</v>
      </c>
      <c r="D108" s="60">
        <f t="shared" si="1"/>
        <v>0</v>
      </c>
      <c r="E108" s="393"/>
      <c r="F108" s="403"/>
      <c r="G108" s="82"/>
      <c r="H108" s="78"/>
      <c r="I108" s="527"/>
      <c r="J108" s="351"/>
    </row>
    <row r="109" spans="1:10" s="348" customFormat="1" ht="30.6" customHeight="1" x14ac:dyDescent="0.2">
      <c r="A109" s="423">
        <v>2521</v>
      </c>
      <c r="B109" s="385"/>
      <c r="C109" s="424" t="s">
        <v>59</v>
      </c>
      <c r="D109" s="60">
        <f t="shared" si="1"/>
        <v>0</v>
      </c>
      <c r="E109" s="393"/>
      <c r="F109" s="399"/>
      <c r="G109" s="387"/>
      <c r="H109" s="386"/>
      <c r="I109" s="525"/>
      <c r="J109" s="351"/>
    </row>
    <row r="110" spans="1:10" s="348" customFormat="1" ht="14.25" x14ac:dyDescent="0.2">
      <c r="A110" s="423">
        <v>2531</v>
      </c>
      <c r="B110" s="385"/>
      <c r="C110" s="424" t="s">
        <v>60</v>
      </c>
      <c r="D110" s="60">
        <f t="shared" si="1"/>
        <v>0</v>
      </c>
      <c r="E110" s="393"/>
      <c r="F110" s="402"/>
      <c r="G110" s="82"/>
      <c r="H110" s="78"/>
      <c r="I110" s="527"/>
      <c r="J110" s="351"/>
    </row>
    <row r="111" spans="1:10" s="348" customFormat="1" ht="28.5" x14ac:dyDescent="0.2">
      <c r="A111" s="423">
        <v>2541</v>
      </c>
      <c r="B111" s="385"/>
      <c r="C111" s="424" t="s">
        <v>61</v>
      </c>
      <c r="D111" s="60">
        <f t="shared" si="1"/>
        <v>0</v>
      </c>
      <c r="E111" s="393"/>
      <c r="F111" s="402"/>
      <c r="G111" s="82"/>
      <c r="H111" s="78"/>
      <c r="I111" s="527"/>
      <c r="J111" s="351"/>
    </row>
    <row r="112" spans="1:10" s="348" customFormat="1" ht="28.5" x14ac:dyDescent="0.2">
      <c r="A112" s="423">
        <v>2551</v>
      </c>
      <c r="B112" s="385"/>
      <c r="C112" s="424" t="s">
        <v>62</v>
      </c>
      <c r="D112" s="60"/>
      <c r="E112" s="393"/>
      <c r="F112" s="402"/>
      <c r="G112" s="82"/>
      <c r="H112" s="78"/>
      <c r="I112" s="527"/>
      <c r="J112" s="351"/>
    </row>
    <row r="113" spans="1:10" s="348" customFormat="1" ht="28.5" x14ac:dyDescent="0.2">
      <c r="A113" s="423">
        <v>2561</v>
      </c>
      <c r="B113" s="385"/>
      <c r="C113" s="424" t="s">
        <v>275</v>
      </c>
      <c r="D113" s="60">
        <f t="shared" si="1"/>
        <v>0</v>
      </c>
      <c r="E113" s="393"/>
      <c r="F113" s="402"/>
      <c r="G113" s="82"/>
      <c r="H113" s="78"/>
      <c r="I113" s="527"/>
      <c r="J113" s="351"/>
    </row>
    <row r="114" spans="1:10" s="348" customFormat="1" ht="14.25" x14ac:dyDescent="0.2">
      <c r="A114" s="423">
        <v>2591</v>
      </c>
      <c r="B114" s="385"/>
      <c r="C114" s="424" t="s">
        <v>64</v>
      </c>
      <c r="D114" s="60">
        <f t="shared" si="1"/>
        <v>0</v>
      </c>
      <c r="E114" s="393"/>
      <c r="F114" s="402"/>
      <c r="G114" s="82"/>
      <c r="H114" s="78"/>
      <c r="I114" s="527"/>
      <c r="J114" s="351"/>
    </row>
    <row r="115" spans="1:10" s="348" customFormat="1" ht="71.25" x14ac:dyDescent="0.2">
      <c r="A115" s="423">
        <v>2611</v>
      </c>
      <c r="B115" s="385"/>
      <c r="C115" s="424" t="s">
        <v>276</v>
      </c>
      <c r="D115" s="60">
        <f t="shared" si="1"/>
        <v>0</v>
      </c>
      <c r="E115" s="393"/>
      <c r="F115" s="402"/>
      <c r="G115" s="82"/>
      <c r="H115" s="78"/>
      <c r="I115" s="527"/>
      <c r="J115" s="351"/>
    </row>
    <row r="116" spans="1:10" s="348" customFormat="1" ht="57" x14ac:dyDescent="0.2">
      <c r="A116" s="423">
        <v>2612</v>
      </c>
      <c r="B116" s="385"/>
      <c r="C116" s="424" t="s">
        <v>277</v>
      </c>
      <c r="D116" s="60">
        <f t="shared" si="1"/>
        <v>0</v>
      </c>
      <c r="E116" s="393"/>
      <c r="F116" s="402"/>
      <c r="G116" s="82"/>
      <c r="H116" s="78"/>
      <c r="I116" s="527"/>
      <c r="J116" s="351"/>
    </row>
    <row r="117" spans="1:10" s="348" customFormat="1" ht="57" x14ac:dyDescent="0.2">
      <c r="A117" s="423">
        <v>2613</v>
      </c>
      <c r="B117" s="385"/>
      <c r="C117" s="424" t="s">
        <v>278</v>
      </c>
      <c r="D117" s="60">
        <f t="shared" si="1"/>
        <v>0</v>
      </c>
      <c r="E117" s="393"/>
      <c r="F117" s="402"/>
      <c r="G117" s="82"/>
      <c r="H117" s="78"/>
      <c r="I117" s="527"/>
      <c r="J117" s="351"/>
    </row>
    <row r="118" spans="1:10" s="348" customFormat="1" ht="42.75" x14ac:dyDescent="0.2">
      <c r="A118" s="423">
        <v>2614</v>
      </c>
      <c r="B118" s="385"/>
      <c r="C118" s="424" t="s">
        <v>279</v>
      </c>
      <c r="D118" s="60">
        <f t="shared" si="1"/>
        <v>0</v>
      </c>
      <c r="E118" s="393"/>
      <c r="F118" s="402"/>
      <c r="G118" s="82"/>
      <c r="H118" s="78"/>
      <c r="I118" s="527"/>
      <c r="J118" s="351"/>
    </row>
    <row r="119" spans="1:10" s="348" customFormat="1" ht="14.25" x14ac:dyDescent="0.2">
      <c r="A119" s="423">
        <v>2711</v>
      </c>
      <c r="B119" s="352"/>
      <c r="C119" s="424" t="s">
        <v>67</v>
      </c>
      <c r="D119" s="60">
        <f t="shared" si="1"/>
        <v>0</v>
      </c>
      <c r="E119" s="393"/>
      <c r="F119" s="402"/>
      <c r="G119" s="82"/>
      <c r="H119" s="78"/>
      <c r="I119" s="527"/>
      <c r="J119" s="351"/>
    </row>
    <row r="120" spans="1:10" s="348" customFormat="1" ht="28.5" x14ac:dyDescent="0.2">
      <c r="A120" s="423">
        <v>2721</v>
      </c>
      <c r="B120" s="352"/>
      <c r="C120" s="424" t="s">
        <v>68</v>
      </c>
      <c r="D120" s="60">
        <f t="shared" si="1"/>
        <v>0</v>
      </c>
      <c r="E120" s="393"/>
      <c r="F120" s="399"/>
      <c r="G120" s="82"/>
      <c r="H120" s="78"/>
      <c r="I120" s="527"/>
      <c r="J120" s="351"/>
    </row>
    <row r="121" spans="1:10" s="348" customFormat="1" ht="14.25" x14ac:dyDescent="0.2">
      <c r="A121" s="423">
        <v>2731</v>
      </c>
      <c r="B121" s="385"/>
      <c r="C121" s="424" t="s">
        <v>69</v>
      </c>
      <c r="D121" s="60">
        <f t="shared" si="1"/>
        <v>0</v>
      </c>
      <c r="E121" s="393"/>
      <c r="F121" s="399"/>
      <c r="G121" s="387"/>
      <c r="H121" s="386"/>
      <c r="I121" s="525"/>
      <c r="J121" s="351"/>
    </row>
    <row r="122" spans="1:10" s="348" customFormat="1" ht="14.25" x14ac:dyDescent="0.2">
      <c r="A122" s="423">
        <v>2741</v>
      </c>
      <c r="B122" s="385"/>
      <c r="C122" s="424" t="s">
        <v>280</v>
      </c>
      <c r="D122" s="60">
        <f t="shared" si="1"/>
        <v>0</v>
      </c>
      <c r="E122" s="393"/>
      <c r="F122" s="402"/>
      <c r="G122" s="387"/>
      <c r="H122" s="78"/>
      <c r="I122" s="527"/>
      <c r="J122" s="351"/>
    </row>
    <row r="123" spans="1:10" s="348" customFormat="1" ht="28.9" customHeight="1" x14ac:dyDescent="0.2">
      <c r="A123" s="423">
        <v>2751</v>
      </c>
      <c r="B123" s="385"/>
      <c r="C123" s="424" t="s">
        <v>281</v>
      </c>
      <c r="D123" s="60">
        <f t="shared" si="1"/>
        <v>0</v>
      </c>
      <c r="E123" s="393"/>
      <c r="F123" s="399"/>
      <c r="G123" s="387"/>
      <c r="H123" s="386"/>
      <c r="I123" s="525"/>
      <c r="J123" s="351"/>
    </row>
    <row r="124" spans="1:10" s="348" customFormat="1" ht="14.25" x14ac:dyDescent="0.2">
      <c r="A124" s="423">
        <v>2811</v>
      </c>
      <c r="B124" s="385"/>
      <c r="C124" s="424" t="s">
        <v>282</v>
      </c>
      <c r="D124" s="60">
        <f t="shared" si="1"/>
        <v>0</v>
      </c>
      <c r="E124" s="393"/>
      <c r="F124" s="403"/>
      <c r="G124" s="82"/>
      <c r="H124" s="78"/>
      <c r="I124" s="527"/>
      <c r="J124" s="351"/>
    </row>
    <row r="125" spans="1:10" s="348" customFormat="1" ht="24" customHeight="1" x14ac:dyDescent="0.2">
      <c r="A125" s="423">
        <v>2821</v>
      </c>
      <c r="B125" s="385"/>
      <c r="C125" s="424" t="s">
        <v>283</v>
      </c>
      <c r="D125" s="60">
        <f t="shared" si="1"/>
        <v>0</v>
      </c>
      <c r="E125" s="393"/>
      <c r="F125" s="403"/>
      <c r="G125" s="82"/>
      <c r="H125" s="78"/>
      <c r="I125" s="527"/>
      <c r="J125" s="351"/>
    </row>
    <row r="126" spans="1:10" s="348" customFormat="1" ht="28.5" x14ac:dyDescent="0.2">
      <c r="A126" s="423">
        <v>2831</v>
      </c>
      <c r="B126" s="385"/>
      <c r="C126" s="424" t="s">
        <v>284</v>
      </c>
      <c r="D126" s="60">
        <f t="shared" si="1"/>
        <v>0</v>
      </c>
      <c r="E126" s="393"/>
      <c r="F126" s="399"/>
      <c r="G126" s="82"/>
      <c r="H126" s="78"/>
      <c r="I126" s="527"/>
      <c r="J126" s="351"/>
    </row>
    <row r="127" spans="1:10" s="348" customFormat="1" ht="26.45" customHeight="1" x14ac:dyDescent="0.2">
      <c r="A127" s="423">
        <v>2911</v>
      </c>
      <c r="B127" s="385"/>
      <c r="C127" s="424" t="s">
        <v>70</v>
      </c>
      <c r="D127" s="60">
        <f t="shared" si="1"/>
        <v>0</v>
      </c>
      <c r="E127" s="393"/>
      <c r="F127" s="403"/>
      <c r="G127" s="82"/>
      <c r="H127" s="78"/>
      <c r="I127" s="527"/>
      <c r="J127" s="351"/>
    </row>
    <row r="128" spans="1:10" s="348" customFormat="1" ht="28.5" x14ac:dyDescent="0.2">
      <c r="A128" s="423">
        <v>2921</v>
      </c>
      <c r="B128" s="385"/>
      <c r="C128" s="424" t="s">
        <v>71</v>
      </c>
      <c r="D128" s="60">
        <f t="shared" si="1"/>
        <v>0</v>
      </c>
      <c r="E128" s="393"/>
      <c r="F128" s="403"/>
      <c r="G128" s="82"/>
      <c r="H128" s="78"/>
      <c r="I128" s="527"/>
      <c r="J128" s="351"/>
    </row>
    <row r="129" spans="1:11" s="348" customFormat="1" ht="57" x14ac:dyDescent="0.2">
      <c r="A129" s="423">
        <v>2931</v>
      </c>
      <c r="B129" s="385"/>
      <c r="C129" s="424" t="s">
        <v>72</v>
      </c>
      <c r="D129" s="60">
        <f t="shared" si="1"/>
        <v>0</v>
      </c>
      <c r="E129" s="393"/>
      <c r="F129" s="399"/>
      <c r="G129" s="387"/>
      <c r="H129" s="386"/>
      <c r="I129" s="525"/>
      <c r="J129" s="351"/>
    </row>
    <row r="130" spans="1:11" s="348" customFormat="1" ht="42.75" x14ac:dyDescent="0.2">
      <c r="A130" s="423">
        <v>2941</v>
      </c>
      <c r="B130" s="385"/>
      <c r="C130" s="424" t="s">
        <v>285</v>
      </c>
      <c r="D130" s="60">
        <f t="shared" si="1"/>
        <v>0</v>
      </c>
      <c r="E130" s="393"/>
      <c r="F130" s="399"/>
      <c r="G130" s="82"/>
      <c r="H130" s="78"/>
      <c r="I130" s="527"/>
      <c r="J130" s="351"/>
    </row>
    <row r="131" spans="1:11" s="348" customFormat="1" ht="42.75" x14ac:dyDescent="0.2">
      <c r="A131" s="423">
        <v>2951</v>
      </c>
      <c r="B131" s="385"/>
      <c r="C131" s="424" t="s">
        <v>286</v>
      </c>
      <c r="D131" s="60">
        <f t="shared" si="1"/>
        <v>0</v>
      </c>
      <c r="E131" s="393"/>
      <c r="F131" s="403"/>
      <c r="G131" s="82"/>
      <c r="H131" s="78"/>
      <c r="I131" s="527"/>
      <c r="J131" s="351"/>
    </row>
    <row r="132" spans="1:11" s="348" customFormat="1" ht="28.5" x14ac:dyDescent="0.2">
      <c r="A132" s="423">
        <v>2961</v>
      </c>
      <c r="B132" s="385"/>
      <c r="C132" s="424" t="s">
        <v>75</v>
      </c>
      <c r="D132" s="60">
        <f t="shared" si="1"/>
        <v>0</v>
      </c>
      <c r="E132" s="393"/>
      <c r="F132" s="403"/>
      <c r="G132" s="82"/>
      <c r="H132" s="78"/>
      <c r="I132" s="527"/>
      <c r="J132" s="351"/>
    </row>
    <row r="133" spans="1:11" s="348" customFormat="1" ht="28.5" x14ac:dyDescent="0.2">
      <c r="A133" s="423">
        <v>2971</v>
      </c>
      <c r="B133" s="385"/>
      <c r="C133" s="424" t="s">
        <v>287</v>
      </c>
      <c r="D133" s="60">
        <f t="shared" si="1"/>
        <v>0</v>
      </c>
      <c r="E133" s="393"/>
      <c r="F133" s="403"/>
      <c r="G133" s="82"/>
      <c r="H133" s="78"/>
      <c r="I133" s="527"/>
      <c r="J133" s="351"/>
    </row>
    <row r="134" spans="1:11" s="348" customFormat="1" ht="28.5" x14ac:dyDescent="0.2">
      <c r="A134" s="423">
        <v>2981</v>
      </c>
      <c r="B134" s="385"/>
      <c r="C134" s="424" t="s">
        <v>76</v>
      </c>
      <c r="D134" s="60">
        <f t="shared" si="1"/>
        <v>0</v>
      </c>
      <c r="E134" s="393"/>
      <c r="F134" s="403"/>
      <c r="G134" s="82"/>
      <c r="H134" s="78"/>
      <c r="I134" s="527"/>
      <c r="J134" s="351"/>
    </row>
    <row r="135" spans="1:11" s="348" customFormat="1" ht="27.6" customHeight="1" x14ac:dyDescent="0.2">
      <c r="A135" s="423">
        <v>2991</v>
      </c>
      <c r="B135" s="385"/>
      <c r="C135" s="424" t="s">
        <v>77</v>
      </c>
      <c r="D135" s="60">
        <f t="shared" si="1"/>
        <v>0</v>
      </c>
      <c r="E135" s="393"/>
      <c r="F135" s="403"/>
      <c r="G135" s="82"/>
      <c r="H135" s="78"/>
      <c r="I135" s="527"/>
      <c r="J135" s="351"/>
    </row>
    <row r="136" spans="1:11" s="344" customFormat="1" ht="25.5" x14ac:dyDescent="0.2">
      <c r="A136" s="349"/>
      <c r="B136" s="349"/>
      <c r="C136" s="362" t="s">
        <v>17</v>
      </c>
      <c r="D136" s="65">
        <f>SUM(D72:D135)</f>
        <v>9400</v>
      </c>
      <c r="E136" s="65">
        <f>SUM(E72:E135)</f>
        <v>0</v>
      </c>
      <c r="F136" s="65">
        <f>SUM(F72:F135)</f>
        <v>0</v>
      </c>
      <c r="G136" s="65">
        <f>SUM(G72:G135)</f>
        <v>0</v>
      </c>
      <c r="H136" s="65">
        <f>SUM(H72:H135)</f>
        <v>9400</v>
      </c>
      <c r="I136" s="65"/>
      <c r="J136" s="350"/>
      <c r="K136" s="328"/>
    </row>
    <row r="137" spans="1:11" s="348" customFormat="1" ht="14.25" x14ac:dyDescent="0.2">
      <c r="A137" s="423">
        <v>3111</v>
      </c>
      <c r="B137" s="385"/>
      <c r="C137" s="424" t="s">
        <v>288</v>
      </c>
      <c r="D137" s="60">
        <f t="shared" ref="D137:D204" si="2">SUM(E137:H137)</f>
        <v>0</v>
      </c>
      <c r="E137" s="393"/>
      <c r="F137" s="399"/>
      <c r="G137" s="387"/>
      <c r="H137" s="386"/>
      <c r="I137" s="525"/>
      <c r="J137" s="351"/>
    </row>
    <row r="138" spans="1:11" s="348" customFormat="1" ht="14.25" x14ac:dyDescent="0.2">
      <c r="A138" s="423">
        <v>3112</v>
      </c>
      <c r="B138" s="385"/>
      <c r="C138" s="424" t="s">
        <v>289</v>
      </c>
      <c r="D138" s="60">
        <f t="shared" si="2"/>
        <v>0</v>
      </c>
      <c r="E138" s="393"/>
      <c r="F138" s="399"/>
      <c r="G138" s="82"/>
      <c r="H138" s="78"/>
      <c r="I138" s="527"/>
      <c r="J138" s="351"/>
    </row>
    <row r="139" spans="1:11" s="348" customFormat="1" ht="28.5" x14ac:dyDescent="0.2">
      <c r="A139" s="423">
        <v>3113</v>
      </c>
      <c r="B139" s="385"/>
      <c r="C139" s="424" t="s">
        <v>290</v>
      </c>
      <c r="D139" s="60">
        <f t="shared" si="2"/>
        <v>0</v>
      </c>
      <c r="E139" s="331"/>
      <c r="F139" s="403"/>
      <c r="G139" s="82"/>
      <c r="H139" s="78"/>
      <c r="I139" s="527"/>
      <c r="J139" s="351"/>
    </row>
    <row r="140" spans="1:11" s="348" customFormat="1" ht="14.25" x14ac:dyDescent="0.2">
      <c r="A140" s="423">
        <v>3121</v>
      </c>
      <c r="B140" s="385"/>
      <c r="C140" s="424" t="s">
        <v>291</v>
      </c>
      <c r="D140" s="60">
        <f t="shared" si="2"/>
        <v>0</v>
      </c>
      <c r="E140" s="393"/>
      <c r="F140" s="399"/>
      <c r="G140" s="387"/>
      <c r="H140" s="386"/>
      <c r="I140" s="525"/>
      <c r="J140" s="351"/>
    </row>
    <row r="141" spans="1:11" s="348" customFormat="1" ht="14.25" x14ac:dyDescent="0.2">
      <c r="A141" s="423">
        <v>3131</v>
      </c>
      <c r="B141" s="385"/>
      <c r="C141" s="424" t="s">
        <v>292</v>
      </c>
      <c r="D141" s="60">
        <f t="shared" si="2"/>
        <v>0</v>
      </c>
      <c r="E141" s="393"/>
      <c r="F141" s="399"/>
      <c r="G141" s="387"/>
      <c r="H141" s="386"/>
      <c r="I141" s="525"/>
      <c r="J141" s="351"/>
    </row>
    <row r="142" spans="1:11" s="348" customFormat="1" ht="14.25" x14ac:dyDescent="0.2">
      <c r="A142" s="423">
        <v>3141</v>
      </c>
      <c r="B142" s="385"/>
      <c r="C142" s="424" t="s">
        <v>293</v>
      </c>
      <c r="D142" s="60">
        <f t="shared" si="2"/>
        <v>0</v>
      </c>
      <c r="E142" s="393"/>
      <c r="F142" s="399"/>
      <c r="G142" s="387"/>
      <c r="H142" s="386"/>
      <c r="I142" s="525"/>
      <c r="J142" s="351"/>
    </row>
    <row r="143" spans="1:11" s="348" customFormat="1" ht="14.25" x14ac:dyDescent="0.2">
      <c r="A143" s="423">
        <v>3151</v>
      </c>
      <c r="B143" s="385"/>
      <c r="C143" s="424" t="s">
        <v>294</v>
      </c>
      <c r="D143" s="60">
        <f t="shared" si="2"/>
        <v>0</v>
      </c>
      <c r="E143" s="393"/>
      <c r="F143" s="399"/>
      <c r="G143" s="387"/>
      <c r="H143" s="386"/>
      <c r="I143" s="525"/>
      <c r="J143" s="351"/>
    </row>
    <row r="144" spans="1:11" s="348" customFormat="1" ht="28.5" x14ac:dyDescent="0.2">
      <c r="A144" s="423">
        <v>3161</v>
      </c>
      <c r="B144" s="353"/>
      <c r="C144" s="424" t="s">
        <v>295</v>
      </c>
      <c r="D144" s="60">
        <f t="shared" si="2"/>
        <v>0</v>
      </c>
      <c r="E144" s="393"/>
      <c r="F144" s="403"/>
      <c r="G144" s="82"/>
      <c r="H144" s="78"/>
      <c r="I144" s="527"/>
      <c r="J144" s="351"/>
    </row>
    <row r="145" spans="1:10" s="348" customFormat="1" ht="28.5" x14ac:dyDescent="0.2">
      <c r="A145" s="423">
        <v>3171</v>
      </c>
      <c r="B145" s="385"/>
      <c r="C145" s="424" t="s">
        <v>296</v>
      </c>
      <c r="D145" s="60">
        <f t="shared" si="2"/>
        <v>327000</v>
      </c>
      <c r="E145" s="393"/>
      <c r="F145" s="403">
        <f>350000-35000-20000</f>
        <v>295000</v>
      </c>
      <c r="G145" s="82">
        <v>21000</v>
      </c>
      <c r="H145" s="386">
        <v>11000</v>
      </c>
      <c r="I145" s="525"/>
      <c r="J145" s="351"/>
    </row>
    <row r="146" spans="1:10" s="348" customFormat="1" ht="14.25" x14ac:dyDescent="0.2">
      <c r="A146" s="423">
        <v>3181</v>
      </c>
      <c r="B146" s="385"/>
      <c r="C146" s="424" t="s">
        <v>297</v>
      </c>
      <c r="D146" s="60">
        <f t="shared" si="2"/>
        <v>0</v>
      </c>
      <c r="E146" s="393"/>
      <c r="F146" s="403"/>
      <c r="G146" s="82"/>
      <c r="H146" s="386"/>
      <c r="I146" s="525"/>
      <c r="J146" s="351"/>
    </row>
    <row r="147" spans="1:10" s="348" customFormat="1" ht="14.25" x14ac:dyDescent="0.2">
      <c r="A147" s="423">
        <v>3182</v>
      </c>
      <c r="B147" s="385"/>
      <c r="C147" s="424" t="s">
        <v>298</v>
      </c>
      <c r="D147" s="60">
        <f t="shared" si="2"/>
        <v>0</v>
      </c>
      <c r="E147" s="393"/>
      <c r="F147" s="403"/>
      <c r="G147" s="82"/>
      <c r="H147" s="386"/>
      <c r="I147" s="525"/>
      <c r="J147" s="351"/>
    </row>
    <row r="148" spans="1:10" s="348" customFormat="1" ht="28.5" x14ac:dyDescent="0.2">
      <c r="A148" s="423">
        <v>3191</v>
      </c>
      <c r="B148" s="385"/>
      <c r="C148" s="424" t="s">
        <v>299</v>
      </c>
      <c r="D148" s="60">
        <f t="shared" si="2"/>
        <v>0</v>
      </c>
      <c r="E148" s="393"/>
      <c r="F148" s="403"/>
      <c r="G148" s="82"/>
      <c r="H148" s="386"/>
      <c r="I148" s="525"/>
      <c r="J148" s="351"/>
    </row>
    <row r="149" spans="1:10" s="348" customFormat="1" ht="14.25" x14ac:dyDescent="0.2">
      <c r="A149" s="423">
        <v>3192</v>
      </c>
      <c r="B149" s="385"/>
      <c r="C149" s="424" t="s">
        <v>300</v>
      </c>
      <c r="D149" s="60">
        <f t="shared" si="2"/>
        <v>0</v>
      </c>
      <c r="E149" s="393"/>
      <c r="F149" s="403"/>
      <c r="G149" s="82"/>
      <c r="H149" s="386"/>
      <c r="I149" s="525"/>
      <c r="J149" s="351"/>
    </row>
    <row r="150" spans="1:10" s="348" customFormat="1" ht="14.25" x14ac:dyDescent="0.2">
      <c r="A150" s="423">
        <v>3211</v>
      </c>
      <c r="B150" s="385"/>
      <c r="C150" s="424" t="s">
        <v>301</v>
      </c>
      <c r="D150" s="60">
        <f t="shared" si="2"/>
        <v>0</v>
      </c>
      <c r="E150" s="393"/>
      <c r="F150" s="403"/>
      <c r="G150" s="82"/>
      <c r="H150" s="386"/>
      <c r="I150" s="525"/>
      <c r="J150" s="351"/>
    </row>
    <row r="151" spans="1:10" s="348" customFormat="1" ht="14.25" x14ac:dyDescent="0.2">
      <c r="A151" s="423">
        <v>3221</v>
      </c>
      <c r="B151" s="385"/>
      <c r="C151" s="424" t="s">
        <v>302</v>
      </c>
      <c r="D151" s="60">
        <f t="shared" si="2"/>
        <v>0</v>
      </c>
      <c r="E151" s="393"/>
      <c r="F151" s="403"/>
      <c r="G151" s="82"/>
      <c r="H151" s="386"/>
      <c r="I151" s="525"/>
      <c r="J151" s="351"/>
    </row>
    <row r="152" spans="1:10" s="348" customFormat="1" ht="14.25" x14ac:dyDescent="0.2">
      <c r="A152" s="423">
        <v>3231</v>
      </c>
      <c r="B152" s="385"/>
      <c r="C152" s="424" t="s">
        <v>303</v>
      </c>
      <c r="D152" s="60">
        <f t="shared" si="2"/>
        <v>0</v>
      </c>
      <c r="E152" s="393"/>
      <c r="F152" s="403"/>
      <c r="G152" s="82"/>
      <c r="H152" s="386"/>
      <c r="I152" s="525"/>
      <c r="J152" s="351"/>
    </row>
    <row r="153" spans="1:10" s="348" customFormat="1" ht="28.5" x14ac:dyDescent="0.2">
      <c r="A153" s="423">
        <v>3232</v>
      </c>
      <c r="B153" s="385"/>
      <c r="C153" s="424" t="s">
        <v>304</v>
      </c>
      <c r="D153" s="60">
        <f t="shared" si="2"/>
        <v>0</v>
      </c>
      <c r="E153" s="393"/>
      <c r="F153" s="403"/>
      <c r="G153" s="82"/>
      <c r="H153" s="386"/>
      <c r="I153" s="525"/>
      <c r="J153" s="351"/>
    </row>
    <row r="154" spans="1:10" s="348" customFormat="1" ht="28.5" x14ac:dyDescent="0.2">
      <c r="A154" s="423">
        <v>3241</v>
      </c>
      <c r="B154" s="385"/>
      <c r="C154" s="424" t="s">
        <v>305</v>
      </c>
      <c r="D154" s="60">
        <f t="shared" si="2"/>
        <v>0</v>
      </c>
      <c r="E154" s="393"/>
      <c r="F154" s="403"/>
      <c r="G154" s="82"/>
      <c r="H154" s="386"/>
      <c r="I154" s="525"/>
      <c r="J154" s="351"/>
    </row>
    <row r="155" spans="1:10" s="348" customFormat="1" ht="71.25" x14ac:dyDescent="0.2">
      <c r="A155" s="423">
        <v>3251</v>
      </c>
      <c r="B155" s="385"/>
      <c r="C155" s="424" t="s">
        <v>306</v>
      </c>
      <c r="D155" s="60">
        <f t="shared" si="2"/>
        <v>0</v>
      </c>
      <c r="E155" s="393"/>
      <c r="F155" s="403"/>
      <c r="G155" s="82"/>
      <c r="H155" s="386"/>
      <c r="I155" s="525"/>
      <c r="J155" s="351"/>
    </row>
    <row r="156" spans="1:10" s="348" customFormat="1" ht="57" x14ac:dyDescent="0.2">
      <c r="A156" s="423">
        <v>3252</v>
      </c>
      <c r="B156" s="385"/>
      <c r="C156" s="424" t="s">
        <v>307</v>
      </c>
      <c r="D156" s="60">
        <f t="shared" si="2"/>
        <v>0</v>
      </c>
      <c r="E156" s="393"/>
      <c r="F156" s="403"/>
      <c r="G156" s="82"/>
      <c r="H156" s="386"/>
      <c r="I156" s="525"/>
      <c r="J156" s="351"/>
    </row>
    <row r="157" spans="1:10" s="348" customFormat="1" ht="57" x14ac:dyDescent="0.2">
      <c r="A157" s="423">
        <v>3253</v>
      </c>
      <c r="B157" s="385"/>
      <c r="C157" s="424" t="s">
        <v>308</v>
      </c>
      <c r="D157" s="60">
        <f t="shared" si="2"/>
        <v>0</v>
      </c>
      <c r="E157" s="393"/>
      <c r="F157" s="403"/>
      <c r="G157" s="82"/>
      <c r="H157" s="386"/>
      <c r="I157" s="525"/>
      <c r="J157" s="351"/>
    </row>
    <row r="158" spans="1:10" s="348" customFormat="1" ht="57" x14ac:dyDescent="0.2">
      <c r="A158" s="423">
        <v>3254</v>
      </c>
      <c r="B158" s="385"/>
      <c r="C158" s="424" t="s">
        <v>309</v>
      </c>
      <c r="D158" s="60">
        <f t="shared" si="2"/>
        <v>0</v>
      </c>
      <c r="E158" s="393"/>
      <c r="F158" s="403"/>
      <c r="G158" s="82"/>
      <c r="H158" s="386"/>
      <c r="I158" s="525"/>
      <c r="J158" s="351"/>
    </row>
    <row r="159" spans="1:10" s="348" customFormat="1" ht="28.5" x14ac:dyDescent="0.2">
      <c r="A159" s="423">
        <v>3261</v>
      </c>
      <c r="B159" s="385"/>
      <c r="C159" s="424" t="s">
        <v>310</v>
      </c>
      <c r="D159" s="60">
        <f t="shared" si="2"/>
        <v>0</v>
      </c>
      <c r="E159" s="393"/>
      <c r="F159" s="403"/>
      <c r="G159" s="82"/>
      <c r="H159" s="386"/>
      <c r="I159" s="525"/>
      <c r="J159" s="351"/>
    </row>
    <row r="160" spans="1:10" s="348" customFormat="1" ht="14.25" x14ac:dyDescent="0.2">
      <c r="A160" s="423">
        <v>3271</v>
      </c>
      <c r="B160" s="385"/>
      <c r="C160" s="424" t="s">
        <v>311</v>
      </c>
      <c r="D160" s="60">
        <f t="shared" si="2"/>
        <v>0</v>
      </c>
      <c r="E160" s="393"/>
      <c r="F160" s="403"/>
      <c r="G160" s="82"/>
      <c r="H160" s="386"/>
      <c r="I160" s="525"/>
      <c r="J160" s="351"/>
    </row>
    <row r="161" spans="1:10" s="348" customFormat="1" ht="14.25" x14ac:dyDescent="0.2">
      <c r="A161" s="423">
        <v>3291</v>
      </c>
      <c r="B161" s="385"/>
      <c r="C161" s="424" t="s">
        <v>312</v>
      </c>
      <c r="D161" s="60">
        <f t="shared" si="2"/>
        <v>0</v>
      </c>
      <c r="E161" s="393"/>
      <c r="F161" s="403"/>
      <c r="G161" s="82"/>
      <c r="H161" s="386"/>
      <c r="I161" s="525"/>
      <c r="J161" s="351"/>
    </row>
    <row r="162" spans="1:10" s="348" customFormat="1" ht="28.5" x14ac:dyDescent="0.2">
      <c r="A162" s="423">
        <v>3292</v>
      </c>
      <c r="B162" s="385"/>
      <c r="C162" s="424" t="s">
        <v>313</v>
      </c>
      <c r="D162" s="60">
        <f t="shared" si="2"/>
        <v>0</v>
      </c>
      <c r="E162" s="393"/>
      <c r="F162" s="403"/>
      <c r="G162" s="82"/>
      <c r="H162" s="386"/>
      <c r="I162" s="525"/>
      <c r="J162" s="351"/>
    </row>
    <row r="163" spans="1:10" s="348" customFormat="1" ht="14.25" x14ac:dyDescent="0.2">
      <c r="A163" s="423">
        <v>3293</v>
      </c>
      <c r="B163" s="385"/>
      <c r="C163" s="424" t="s">
        <v>314</v>
      </c>
      <c r="D163" s="60">
        <f t="shared" si="2"/>
        <v>0</v>
      </c>
      <c r="E163" s="393"/>
      <c r="F163" s="403"/>
      <c r="G163" s="82"/>
      <c r="H163" s="386"/>
      <c r="I163" s="525"/>
      <c r="J163" s="351"/>
    </row>
    <row r="164" spans="1:10" s="348" customFormat="1" ht="28.5" x14ac:dyDescent="0.2">
      <c r="A164" s="423">
        <v>3311</v>
      </c>
      <c r="B164" s="385"/>
      <c r="C164" s="424" t="s">
        <v>88</v>
      </c>
      <c r="D164" s="60">
        <f t="shared" si="2"/>
        <v>0</v>
      </c>
      <c r="E164" s="393"/>
      <c r="F164" s="403"/>
      <c r="G164" s="82"/>
      <c r="H164" s="386"/>
      <c r="I164" s="525"/>
      <c r="J164" s="351"/>
    </row>
    <row r="165" spans="1:10" s="348" customFormat="1" ht="28.5" x14ac:dyDescent="0.2">
      <c r="A165" s="423">
        <v>3321</v>
      </c>
      <c r="B165" s="385"/>
      <c r="C165" s="424" t="s">
        <v>315</v>
      </c>
      <c r="D165" s="60">
        <f t="shared" si="2"/>
        <v>0</v>
      </c>
      <c r="E165" s="393"/>
      <c r="F165" s="403"/>
      <c r="G165" s="82"/>
      <c r="H165" s="386"/>
      <c r="I165" s="525"/>
      <c r="J165" s="351"/>
    </row>
    <row r="166" spans="1:10" s="348" customFormat="1" ht="28.5" x14ac:dyDescent="0.2">
      <c r="A166" s="423">
        <v>3331</v>
      </c>
      <c r="B166" s="385"/>
      <c r="C166" s="424" t="s">
        <v>316</v>
      </c>
      <c r="D166" s="60">
        <f t="shared" si="2"/>
        <v>0</v>
      </c>
      <c r="E166" s="393"/>
      <c r="F166" s="403"/>
      <c r="G166" s="82"/>
      <c r="H166" s="386"/>
      <c r="I166" s="525"/>
      <c r="J166" s="351"/>
    </row>
    <row r="167" spans="1:10" s="348" customFormat="1" ht="14.25" x14ac:dyDescent="0.2">
      <c r="A167" s="423">
        <v>3341</v>
      </c>
      <c r="B167" s="385"/>
      <c r="C167" s="424" t="s">
        <v>90</v>
      </c>
      <c r="D167" s="60">
        <f t="shared" si="2"/>
        <v>0</v>
      </c>
      <c r="E167" s="393"/>
      <c r="F167" s="403"/>
      <c r="G167" s="82"/>
      <c r="H167" s="386"/>
      <c r="I167" s="525"/>
      <c r="J167" s="351"/>
    </row>
    <row r="168" spans="1:10" s="348" customFormat="1" ht="14.25" x14ac:dyDescent="0.2">
      <c r="A168" s="423">
        <v>3342</v>
      </c>
      <c r="B168" s="385"/>
      <c r="C168" s="424" t="s">
        <v>91</v>
      </c>
      <c r="D168" s="60">
        <f t="shared" si="2"/>
        <v>0</v>
      </c>
      <c r="E168" s="393"/>
      <c r="F168" s="403"/>
      <c r="G168" s="82"/>
      <c r="H168" s="386"/>
      <c r="I168" s="525"/>
      <c r="J168" s="351"/>
    </row>
    <row r="169" spans="1:10" s="348" customFormat="1" ht="28.5" x14ac:dyDescent="0.2">
      <c r="A169" s="423">
        <v>3351</v>
      </c>
      <c r="B169" s="385"/>
      <c r="C169" s="424" t="s">
        <v>317</v>
      </c>
      <c r="D169" s="60">
        <f t="shared" si="2"/>
        <v>0</v>
      </c>
      <c r="E169" s="393"/>
      <c r="F169" s="403"/>
      <c r="G169" s="82"/>
      <c r="H169" s="386"/>
      <c r="I169" s="525"/>
      <c r="J169" s="351"/>
    </row>
    <row r="170" spans="1:10" s="348" customFormat="1" ht="14.25" x14ac:dyDescent="0.2">
      <c r="A170" s="423">
        <v>3361</v>
      </c>
      <c r="B170" s="385"/>
      <c r="C170" s="424" t="s">
        <v>318</v>
      </c>
      <c r="D170" s="60">
        <f t="shared" si="2"/>
        <v>0</v>
      </c>
      <c r="E170" s="393"/>
      <c r="F170" s="403"/>
      <c r="G170" s="82"/>
      <c r="H170" s="386"/>
      <c r="I170" s="525"/>
      <c r="J170" s="351"/>
    </row>
    <row r="171" spans="1:10" s="348" customFormat="1" ht="28.5" x14ac:dyDescent="0.2">
      <c r="A171" s="423">
        <v>3362</v>
      </c>
      <c r="B171" s="385"/>
      <c r="C171" s="424" t="s">
        <v>319</v>
      </c>
      <c r="D171" s="60">
        <f t="shared" si="2"/>
        <v>0</v>
      </c>
      <c r="E171" s="393"/>
      <c r="F171" s="403"/>
      <c r="G171" s="82"/>
      <c r="H171" s="386"/>
      <c r="I171" s="525"/>
      <c r="J171" s="351"/>
    </row>
    <row r="172" spans="1:10" s="348" customFormat="1" ht="28.5" x14ac:dyDescent="0.2">
      <c r="A172" s="423">
        <v>3363</v>
      </c>
      <c r="B172" s="385"/>
      <c r="C172" s="424" t="s">
        <v>320</v>
      </c>
      <c r="D172" s="60">
        <f t="shared" si="2"/>
        <v>0</v>
      </c>
      <c r="E172" s="393"/>
      <c r="F172" s="403"/>
      <c r="G172" s="82"/>
      <c r="H172" s="386"/>
      <c r="I172" s="525"/>
      <c r="J172" s="351"/>
    </row>
    <row r="173" spans="1:10" s="348" customFormat="1" ht="42.75" x14ac:dyDescent="0.2">
      <c r="A173" s="423">
        <v>3364</v>
      </c>
      <c r="B173" s="385"/>
      <c r="C173" s="424" t="s">
        <v>321</v>
      </c>
      <c r="D173" s="60">
        <f t="shared" si="2"/>
        <v>0</v>
      </c>
      <c r="E173" s="393"/>
      <c r="F173" s="403"/>
      <c r="G173" s="82"/>
      <c r="H173" s="386"/>
      <c r="I173" s="525"/>
      <c r="J173" s="351"/>
    </row>
    <row r="174" spans="1:10" s="348" customFormat="1" ht="57" x14ac:dyDescent="0.2">
      <c r="A174" s="423">
        <v>3365</v>
      </c>
      <c r="B174" s="385"/>
      <c r="C174" s="424" t="s">
        <v>322</v>
      </c>
      <c r="D174" s="60">
        <f t="shared" si="2"/>
        <v>0</v>
      </c>
      <c r="E174" s="393"/>
      <c r="F174" s="403"/>
      <c r="G174" s="82"/>
      <c r="H174" s="386"/>
      <c r="I174" s="525"/>
      <c r="J174" s="351"/>
    </row>
    <row r="175" spans="1:10" s="348" customFormat="1" ht="14.25" x14ac:dyDescent="0.2">
      <c r="A175" s="423">
        <v>3371</v>
      </c>
      <c r="B175" s="385"/>
      <c r="C175" s="424" t="s">
        <v>323</v>
      </c>
      <c r="D175" s="60">
        <f t="shared" si="2"/>
        <v>0</v>
      </c>
      <c r="E175" s="393"/>
      <c r="F175" s="403"/>
      <c r="G175" s="82"/>
      <c r="H175" s="386"/>
      <c r="I175" s="525"/>
      <c r="J175" s="351"/>
    </row>
    <row r="176" spans="1:10" s="348" customFormat="1" ht="14.25" x14ac:dyDescent="0.2">
      <c r="A176" s="423">
        <v>3381</v>
      </c>
      <c r="B176" s="385"/>
      <c r="C176" s="424" t="s">
        <v>94</v>
      </c>
      <c r="D176" s="60">
        <f t="shared" si="2"/>
        <v>0</v>
      </c>
      <c r="E176" s="393"/>
      <c r="F176" s="403"/>
      <c r="G176" s="82"/>
      <c r="H176" s="386"/>
      <c r="I176" s="525"/>
      <c r="J176" s="351"/>
    </row>
    <row r="177" spans="1:10" s="348" customFormat="1" ht="28.5" x14ac:dyDescent="0.2">
      <c r="A177" s="423">
        <v>3391</v>
      </c>
      <c r="B177" s="385"/>
      <c r="C177" s="424" t="s">
        <v>95</v>
      </c>
      <c r="D177" s="60">
        <f t="shared" si="2"/>
        <v>0</v>
      </c>
      <c r="E177" s="393"/>
      <c r="F177" s="403"/>
      <c r="G177" s="82"/>
      <c r="H177" s="386"/>
      <c r="I177" s="525"/>
      <c r="J177" s="351"/>
    </row>
    <row r="178" spans="1:10" s="348" customFormat="1" ht="14.25" x14ac:dyDescent="0.2">
      <c r="A178" s="423">
        <v>3411</v>
      </c>
      <c r="B178" s="385"/>
      <c r="C178" s="424" t="s">
        <v>324</v>
      </c>
      <c r="D178" s="60">
        <f t="shared" si="2"/>
        <v>0</v>
      </c>
      <c r="E178" s="393"/>
      <c r="F178" s="399"/>
      <c r="G178" s="387"/>
      <c r="H178" s="386"/>
      <c r="I178" s="525"/>
      <c r="J178" s="351"/>
    </row>
    <row r="179" spans="1:10" s="348" customFormat="1" ht="28.5" x14ac:dyDescent="0.2">
      <c r="A179" s="423">
        <v>3421</v>
      </c>
      <c r="B179" s="385"/>
      <c r="C179" s="424" t="s">
        <v>325</v>
      </c>
      <c r="D179" s="60">
        <f t="shared" si="2"/>
        <v>0</v>
      </c>
      <c r="E179" s="393"/>
      <c r="F179" s="399"/>
      <c r="G179" s="387"/>
      <c r="H179" s="386"/>
      <c r="I179" s="525"/>
      <c r="J179" s="351"/>
    </row>
    <row r="180" spans="1:10" s="348" customFormat="1" ht="28.5" x14ac:dyDescent="0.2">
      <c r="A180" s="423">
        <v>3431</v>
      </c>
      <c r="B180" s="385"/>
      <c r="C180" s="424" t="s">
        <v>326</v>
      </c>
      <c r="D180" s="60">
        <f t="shared" si="2"/>
        <v>0</v>
      </c>
      <c r="E180" s="393"/>
      <c r="F180" s="403"/>
      <c r="G180" s="82"/>
      <c r="H180" s="78"/>
      <c r="I180" s="527"/>
      <c r="J180" s="351"/>
    </row>
    <row r="181" spans="1:10" s="348" customFormat="1" ht="28.5" x14ac:dyDescent="0.2">
      <c r="A181" s="423">
        <v>3441</v>
      </c>
      <c r="B181" s="385"/>
      <c r="C181" s="424" t="s">
        <v>327</v>
      </c>
      <c r="D181" s="60">
        <f t="shared" si="2"/>
        <v>0</v>
      </c>
      <c r="E181" s="393"/>
      <c r="F181" s="403"/>
      <c r="G181" s="82"/>
      <c r="H181" s="78"/>
      <c r="I181" s="527"/>
      <c r="J181" s="351"/>
    </row>
    <row r="182" spans="1:10" s="348" customFormat="1" ht="23.45" customHeight="1" x14ac:dyDescent="0.2">
      <c r="A182" s="423">
        <v>3451</v>
      </c>
      <c r="B182" s="385"/>
      <c r="C182" s="424" t="s">
        <v>97</v>
      </c>
      <c r="D182" s="60">
        <f t="shared" si="2"/>
        <v>0</v>
      </c>
      <c r="E182" s="393"/>
      <c r="F182" s="403"/>
      <c r="G182" s="82"/>
      <c r="H182" s="78"/>
      <c r="I182" s="527"/>
      <c r="J182" s="351"/>
    </row>
    <row r="183" spans="1:10" s="348" customFormat="1" ht="14.25" x14ac:dyDescent="0.2">
      <c r="A183" s="423">
        <v>3461</v>
      </c>
      <c r="B183" s="385"/>
      <c r="C183" s="424" t="s">
        <v>328</v>
      </c>
      <c r="D183" s="60">
        <f t="shared" si="2"/>
        <v>0</v>
      </c>
      <c r="E183" s="393"/>
      <c r="F183" s="404"/>
      <c r="G183" s="82"/>
      <c r="H183" s="78"/>
      <c r="I183" s="527"/>
      <c r="J183" s="351"/>
    </row>
    <row r="184" spans="1:10" s="348" customFormat="1" ht="14.25" x14ac:dyDescent="0.2">
      <c r="A184" s="423">
        <v>3471</v>
      </c>
      <c r="B184" s="385"/>
      <c r="C184" s="424" t="s">
        <v>329</v>
      </c>
      <c r="D184" s="60">
        <f t="shared" si="2"/>
        <v>0</v>
      </c>
      <c r="E184" s="393"/>
      <c r="F184" s="403"/>
      <c r="G184" s="82"/>
      <c r="H184" s="78"/>
      <c r="I184" s="527"/>
      <c r="J184" s="351"/>
    </row>
    <row r="185" spans="1:10" s="348" customFormat="1" ht="14.25" x14ac:dyDescent="0.2">
      <c r="A185" s="423">
        <v>3481</v>
      </c>
      <c r="B185" s="385"/>
      <c r="C185" s="424" t="s">
        <v>330</v>
      </c>
      <c r="D185" s="60">
        <f t="shared" si="2"/>
        <v>0</v>
      </c>
      <c r="E185" s="393"/>
      <c r="F185" s="399"/>
      <c r="G185" s="387"/>
      <c r="H185" s="386"/>
      <c r="I185" s="525"/>
      <c r="J185" s="351"/>
    </row>
    <row r="186" spans="1:10" s="348" customFormat="1" ht="28.5" x14ac:dyDescent="0.2">
      <c r="A186" s="423">
        <v>3491</v>
      </c>
      <c r="B186" s="385"/>
      <c r="C186" s="424" t="s">
        <v>331</v>
      </c>
      <c r="D186" s="60">
        <f t="shared" si="2"/>
        <v>0</v>
      </c>
      <c r="E186" s="393"/>
      <c r="F186" s="399"/>
      <c r="G186" s="387"/>
      <c r="H186" s="386"/>
      <c r="I186" s="525"/>
      <c r="J186" s="351"/>
    </row>
    <row r="187" spans="1:10" s="348" customFormat="1" ht="42.75" x14ac:dyDescent="0.2">
      <c r="A187" s="423">
        <v>3511</v>
      </c>
      <c r="B187" s="385"/>
      <c r="C187" s="424" t="s">
        <v>332</v>
      </c>
      <c r="D187" s="60">
        <f t="shared" si="2"/>
        <v>0</v>
      </c>
      <c r="E187" s="393"/>
      <c r="F187" s="403"/>
      <c r="G187" s="82"/>
      <c r="H187" s="78"/>
      <c r="I187" s="527"/>
      <c r="J187" s="351"/>
    </row>
    <row r="188" spans="1:10" s="348" customFormat="1" ht="42.75" x14ac:dyDescent="0.2">
      <c r="A188" s="423">
        <v>3512</v>
      </c>
      <c r="B188" s="385"/>
      <c r="C188" s="424" t="s">
        <v>333</v>
      </c>
      <c r="D188" s="60">
        <f t="shared" si="2"/>
        <v>0</v>
      </c>
      <c r="E188" s="393"/>
      <c r="F188" s="403"/>
      <c r="G188" s="82"/>
      <c r="H188" s="78"/>
      <c r="I188" s="527"/>
      <c r="J188" s="351"/>
    </row>
    <row r="189" spans="1:10" s="348" customFormat="1" ht="42.75" x14ac:dyDescent="0.2">
      <c r="A189" s="423">
        <v>3521</v>
      </c>
      <c r="B189" s="385"/>
      <c r="C189" s="424" t="s">
        <v>334</v>
      </c>
      <c r="D189" s="60">
        <f t="shared" si="2"/>
        <v>0</v>
      </c>
      <c r="E189" s="393"/>
      <c r="F189" s="403"/>
      <c r="G189" s="82"/>
      <c r="H189" s="78"/>
      <c r="I189" s="527"/>
      <c r="J189" s="351"/>
    </row>
    <row r="190" spans="1:10" s="384" customFormat="1" ht="36.6" customHeight="1" x14ac:dyDescent="0.2">
      <c r="A190" s="423">
        <v>3531</v>
      </c>
      <c r="B190" s="385"/>
      <c r="C190" s="424" t="s">
        <v>335</v>
      </c>
      <c r="D190" s="60">
        <f t="shared" si="2"/>
        <v>0</v>
      </c>
      <c r="E190" s="393"/>
      <c r="F190" s="399"/>
      <c r="G190" s="387"/>
      <c r="H190" s="386"/>
      <c r="I190" s="525"/>
      <c r="J190" s="390"/>
    </row>
    <row r="191" spans="1:10" s="348" customFormat="1" ht="33" customHeight="1" x14ac:dyDescent="0.2">
      <c r="A191" s="423">
        <v>3541</v>
      </c>
      <c r="B191" s="385"/>
      <c r="C191" s="424" t="s">
        <v>336</v>
      </c>
      <c r="D191" s="60">
        <f t="shared" si="2"/>
        <v>0</v>
      </c>
      <c r="E191" s="393"/>
      <c r="F191" s="399"/>
      <c r="G191" s="388"/>
      <c r="H191" s="78"/>
      <c r="I191" s="527"/>
      <c r="J191" s="351"/>
    </row>
    <row r="192" spans="1:10" s="348" customFormat="1" ht="42.75" x14ac:dyDescent="0.2">
      <c r="A192" s="423">
        <v>3551</v>
      </c>
      <c r="B192" s="385"/>
      <c r="C192" s="424" t="s">
        <v>337</v>
      </c>
      <c r="D192" s="60">
        <f t="shared" si="2"/>
        <v>0</v>
      </c>
      <c r="E192" s="393"/>
      <c r="F192" s="403"/>
      <c r="G192" s="84"/>
      <c r="H192" s="386"/>
      <c r="I192" s="525"/>
      <c r="J192" s="351"/>
    </row>
    <row r="193" spans="1:10" s="348" customFormat="1" ht="28.5" x14ac:dyDescent="0.2">
      <c r="A193" s="423">
        <v>3561</v>
      </c>
      <c r="B193" s="385"/>
      <c r="C193" s="424" t="s">
        <v>338</v>
      </c>
      <c r="D193" s="60">
        <f t="shared" si="2"/>
        <v>0</v>
      </c>
      <c r="E193" s="393"/>
      <c r="F193" s="404"/>
      <c r="G193" s="84"/>
      <c r="H193" s="78"/>
      <c r="I193" s="527"/>
      <c r="J193" s="351"/>
    </row>
    <row r="194" spans="1:10" s="348" customFormat="1" ht="42.75" x14ac:dyDescent="0.2">
      <c r="A194" s="423">
        <v>3571</v>
      </c>
      <c r="B194" s="385"/>
      <c r="C194" s="424" t="s">
        <v>339</v>
      </c>
      <c r="D194" s="60">
        <f t="shared" si="2"/>
        <v>0</v>
      </c>
      <c r="E194" s="393"/>
      <c r="F194" s="404"/>
      <c r="G194" s="84"/>
      <c r="H194" s="78"/>
      <c r="I194" s="527"/>
      <c r="J194" s="351"/>
    </row>
    <row r="195" spans="1:10" s="348" customFormat="1" ht="42.75" x14ac:dyDescent="0.2">
      <c r="A195" s="423">
        <v>3572</v>
      </c>
      <c r="B195" s="385"/>
      <c r="C195" s="424" t="s">
        <v>340</v>
      </c>
      <c r="D195" s="60">
        <f t="shared" si="2"/>
        <v>0</v>
      </c>
      <c r="E195" s="393"/>
      <c r="F195" s="403"/>
      <c r="G195" s="82"/>
      <c r="H195" s="78"/>
      <c r="I195" s="527"/>
      <c r="J195" s="351"/>
    </row>
    <row r="196" spans="1:10" s="348" customFormat="1" ht="28.5" x14ac:dyDescent="0.2">
      <c r="A196" s="423">
        <v>3573</v>
      </c>
      <c r="B196" s="385"/>
      <c r="C196" s="424" t="s">
        <v>341</v>
      </c>
      <c r="D196" s="60">
        <f t="shared" si="2"/>
        <v>0</v>
      </c>
      <c r="E196" s="393"/>
      <c r="F196" s="403"/>
      <c r="G196" s="82"/>
      <c r="H196" s="78"/>
      <c r="I196" s="527"/>
      <c r="J196" s="351"/>
    </row>
    <row r="197" spans="1:10" s="348" customFormat="1" ht="40.5" customHeight="1" x14ac:dyDescent="0.2">
      <c r="A197" s="423">
        <v>3581</v>
      </c>
      <c r="B197" s="385"/>
      <c r="C197" s="424" t="s">
        <v>105</v>
      </c>
      <c r="D197" s="60">
        <f t="shared" si="2"/>
        <v>0</v>
      </c>
      <c r="E197" s="393"/>
      <c r="F197" s="399"/>
      <c r="G197" s="387"/>
      <c r="H197" s="78"/>
      <c r="I197" s="527"/>
      <c r="J197" s="351"/>
    </row>
    <row r="198" spans="1:10" s="348" customFormat="1" ht="18.75" customHeight="1" x14ac:dyDescent="0.2">
      <c r="A198" s="423">
        <v>3591</v>
      </c>
      <c r="B198" s="385"/>
      <c r="C198" s="424" t="s">
        <v>342</v>
      </c>
      <c r="D198" s="60">
        <f t="shared" si="2"/>
        <v>0</v>
      </c>
      <c r="E198" s="393"/>
      <c r="F198" s="403"/>
      <c r="G198" s="82"/>
      <c r="H198" s="386"/>
      <c r="I198" s="525"/>
      <c r="J198" s="351"/>
    </row>
    <row r="199" spans="1:10" s="384" customFormat="1" ht="17.25" customHeight="1" x14ac:dyDescent="0.2">
      <c r="A199" s="423">
        <v>3611</v>
      </c>
      <c r="B199" s="385"/>
      <c r="C199" s="424" t="s">
        <v>343</v>
      </c>
      <c r="D199" s="60">
        <f t="shared" si="2"/>
        <v>0</v>
      </c>
      <c r="E199" s="393"/>
      <c r="F199" s="399"/>
      <c r="G199" s="387"/>
      <c r="H199" s="386"/>
      <c r="I199" s="525"/>
      <c r="J199" s="390"/>
    </row>
    <row r="200" spans="1:10" s="384" customFormat="1" ht="57" x14ac:dyDescent="0.2">
      <c r="A200" s="423">
        <v>3621</v>
      </c>
      <c r="B200" s="385"/>
      <c r="C200" s="424" t="s">
        <v>107</v>
      </c>
      <c r="D200" s="60">
        <f t="shared" si="2"/>
        <v>0</v>
      </c>
      <c r="E200" s="393"/>
      <c r="F200" s="399"/>
      <c r="G200" s="387"/>
      <c r="H200" s="386"/>
      <c r="I200" s="525"/>
      <c r="J200" s="390"/>
    </row>
    <row r="201" spans="1:10" s="384" customFormat="1" ht="42.75" x14ac:dyDescent="0.2">
      <c r="A201" s="423">
        <v>3631</v>
      </c>
      <c r="B201" s="385"/>
      <c r="C201" s="424" t="s">
        <v>344</v>
      </c>
      <c r="D201" s="60">
        <f t="shared" si="2"/>
        <v>0</v>
      </c>
      <c r="E201" s="393"/>
      <c r="F201" s="399"/>
      <c r="G201" s="387"/>
      <c r="H201" s="386"/>
      <c r="I201" s="525"/>
      <c r="J201" s="390"/>
    </row>
    <row r="202" spans="1:10" s="384" customFormat="1" ht="14.25" x14ac:dyDescent="0.2">
      <c r="A202" s="423">
        <v>3641</v>
      </c>
      <c r="B202" s="385"/>
      <c r="C202" s="424" t="s">
        <v>345</v>
      </c>
      <c r="D202" s="60">
        <f t="shared" si="2"/>
        <v>0</v>
      </c>
      <c r="E202" s="393"/>
      <c r="F202" s="399"/>
      <c r="G202" s="387"/>
      <c r="H202" s="386"/>
      <c r="I202" s="525"/>
      <c r="J202" s="390"/>
    </row>
    <row r="203" spans="1:10" s="384" customFormat="1" ht="28.5" x14ac:dyDescent="0.2">
      <c r="A203" s="423">
        <v>3651</v>
      </c>
      <c r="B203" s="385"/>
      <c r="C203" s="424" t="s">
        <v>346</v>
      </c>
      <c r="D203" s="60">
        <f t="shared" si="2"/>
        <v>0</v>
      </c>
      <c r="E203" s="393"/>
      <c r="F203" s="399"/>
      <c r="G203" s="387"/>
      <c r="H203" s="386"/>
      <c r="I203" s="525"/>
      <c r="J203" s="390"/>
    </row>
    <row r="204" spans="1:10" s="384" customFormat="1" ht="42.75" x14ac:dyDescent="0.2">
      <c r="A204" s="423">
        <v>3661</v>
      </c>
      <c r="B204" s="385"/>
      <c r="C204" s="424" t="s">
        <v>347</v>
      </c>
      <c r="D204" s="60">
        <f t="shared" si="2"/>
        <v>0</v>
      </c>
      <c r="E204" s="393"/>
      <c r="F204" s="399"/>
      <c r="G204" s="387"/>
      <c r="H204" s="386"/>
      <c r="I204" s="525"/>
      <c r="J204" s="390"/>
    </row>
    <row r="205" spans="1:10" s="384" customFormat="1" ht="14.25" x14ac:dyDescent="0.2">
      <c r="A205" s="423">
        <v>3691</v>
      </c>
      <c r="B205" s="385"/>
      <c r="C205" s="424" t="s">
        <v>348</v>
      </c>
      <c r="D205" s="60">
        <f t="shared" ref="D205:D241" si="3">SUM(E205:H205)</f>
        <v>0</v>
      </c>
      <c r="E205" s="393"/>
      <c r="F205" s="399"/>
      <c r="G205" s="387"/>
      <c r="H205" s="386"/>
      <c r="I205" s="525"/>
      <c r="J205" s="390"/>
    </row>
    <row r="206" spans="1:10" s="384" customFormat="1" ht="14.25" x14ac:dyDescent="0.2">
      <c r="A206" s="423">
        <v>3711</v>
      </c>
      <c r="B206" s="385"/>
      <c r="C206" s="424" t="s">
        <v>349</v>
      </c>
      <c r="D206" s="60">
        <f t="shared" si="3"/>
        <v>4700</v>
      </c>
      <c r="E206" s="393"/>
      <c r="F206" s="399">
        <v>4700</v>
      </c>
      <c r="G206" s="387"/>
      <c r="H206" s="386"/>
      <c r="I206" s="525"/>
      <c r="J206" s="390"/>
    </row>
    <row r="207" spans="1:10" s="384" customFormat="1" ht="14.25" x14ac:dyDescent="0.2">
      <c r="A207" s="423">
        <v>3712</v>
      </c>
      <c r="B207" s="385"/>
      <c r="C207" s="424" t="s">
        <v>350</v>
      </c>
      <c r="D207" s="60">
        <f t="shared" si="3"/>
        <v>0</v>
      </c>
      <c r="E207" s="393"/>
      <c r="F207" s="399"/>
      <c r="G207" s="387"/>
      <c r="H207" s="386"/>
      <c r="I207" s="525"/>
      <c r="J207" s="390"/>
    </row>
    <row r="208" spans="1:10" s="384" customFormat="1" ht="14.25" x14ac:dyDescent="0.2">
      <c r="A208" s="423">
        <v>3721</v>
      </c>
      <c r="B208" s="385"/>
      <c r="C208" s="424" t="s">
        <v>351</v>
      </c>
      <c r="D208" s="60">
        <f t="shared" si="3"/>
        <v>0</v>
      </c>
      <c r="E208" s="393"/>
      <c r="F208" s="399"/>
      <c r="G208" s="387"/>
      <c r="H208" s="386"/>
      <c r="I208" s="525"/>
      <c r="J208" s="390"/>
    </row>
    <row r="209" spans="1:10" s="384" customFormat="1" ht="14.25" x14ac:dyDescent="0.2">
      <c r="A209" s="423">
        <v>3722</v>
      </c>
      <c r="B209" s="385"/>
      <c r="C209" s="424" t="s">
        <v>352</v>
      </c>
      <c r="D209" s="60">
        <f t="shared" si="3"/>
        <v>0</v>
      </c>
      <c r="E209" s="393"/>
      <c r="F209" s="399"/>
      <c r="G209" s="387"/>
      <c r="H209" s="386"/>
      <c r="I209" s="525"/>
      <c r="J209" s="390"/>
    </row>
    <row r="210" spans="1:10" s="384" customFormat="1" ht="28.5" x14ac:dyDescent="0.2">
      <c r="A210" s="423">
        <v>3731</v>
      </c>
      <c r="B210" s="385"/>
      <c r="C210" s="424" t="s">
        <v>353</v>
      </c>
      <c r="D210" s="60">
        <f t="shared" si="3"/>
        <v>0</v>
      </c>
      <c r="E210" s="393"/>
      <c r="F210" s="399"/>
      <c r="G210" s="387"/>
      <c r="H210" s="386"/>
      <c r="I210" s="525"/>
      <c r="J210" s="390"/>
    </row>
    <row r="211" spans="1:10" s="384" customFormat="1" ht="14.25" x14ac:dyDescent="0.2">
      <c r="A211" s="423">
        <v>3741</v>
      </c>
      <c r="B211" s="385"/>
      <c r="C211" s="424" t="s">
        <v>354</v>
      </c>
      <c r="D211" s="60">
        <f t="shared" si="3"/>
        <v>0</v>
      </c>
      <c r="E211" s="393"/>
      <c r="F211" s="399"/>
      <c r="G211" s="387"/>
      <c r="H211" s="386"/>
      <c r="I211" s="525"/>
      <c r="J211" s="390"/>
    </row>
    <row r="212" spans="1:10" s="384" customFormat="1" ht="14.25" x14ac:dyDescent="0.2">
      <c r="A212" s="423">
        <v>3751</v>
      </c>
      <c r="B212" s="385"/>
      <c r="C212" s="424" t="s">
        <v>110</v>
      </c>
      <c r="D212" s="60">
        <f t="shared" si="3"/>
        <v>19800</v>
      </c>
      <c r="E212" s="393"/>
      <c r="F212" s="399"/>
      <c r="G212" s="387"/>
      <c r="H212" s="386">
        <v>19800</v>
      </c>
      <c r="I212" s="525"/>
      <c r="J212" s="390"/>
    </row>
    <row r="213" spans="1:10" s="384" customFormat="1" ht="14.25" x14ac:dyDescent="0.2">
      <c r="A213" s="423">
        <v>3761</v>
      </c>
      <c r="B213" s="385"/>
      <c r="C213" s="424" t="s">
        <v>355</v>
      </c>
      <c r="D213" s="60">
        <f t="shared" si="3"/>
        <v>0</v>
      </c>
      <c r="E213" s="393"/>
      <c r="F213" s="399"/>
      <c r="G213" s="387"/>
      <c r="H213" s="386"/>
      <c r="I213" s="525"/>
      <c r="J213" s="390"/>
    </row>
    <row r="214" spans="1:10" s="384" customFormat="1" ht="28.5" x14ac:dyDescent="0.2">
      <c r="A214" s="423">
        <v>3771</v>
      </c>
      <c r="B214" s="385"/>
      <c r="C214" s="424" t="s">
        <v>356</v>
      </c>
      <c r="D214" s="60">
        <f t="shared" si="3"/>
        <v>0</v>
      </c>
      <c r="E214" s="393"/>
      <c r="F214" s="399"/>
      <c r="G214" s="387"/>
      <c r="H214" s="386"/>
      <c r="I214" s="525"/>
      <c r="J214" s="390"/>
    </row>
    <row r="215" spans="1:10" s="384" customFormat="1" ht="57" x14ac:dyDescent="0.2">
      <c r="A215" s="423">
        <v>3781</v>
      </c>
      <c r="B215" s="385"/>
      <c r="C215" s="424" t="s">
        <v>357</v>
      </c>
      <c r="D215" s="60">
        <f t="shared" si="3"/>
        <v>0</v>
      </c>
      <c r="E215" s="393"/>
      <c r="F215" s="399"/>
      <c r="G215" s="387"/>
      <c r="H215" s="386"/>
      <c r="I215" s="525"/>
      <c r="J215" s="390"/>
    </row>
    <row r="216" spans="1:10" s="384" customFormat="1" ht="57" x14ac:dyDescent="0.2">
      <c r="A216" s="423">
        <v>3782</v>
      </c>
      <c r="B216" s="385"/>
      <c r="C216" s="424" t="s">
        <v>358</v>
      </c>
      <c r="D216" s="60">
        <f t="shared" si="3"/>
        <v>0</v>
      </c>
      <c r="E216" s="393"/>
      <c r="F216" s="399"/>
      <c r="G216" s="387"/>
      <c r="H216" s="386"/>
      <c r="I216" s="525"/>
      <c r="J216" s="390"/>
    </row>
    <row r="217" spans="1:10" s="384" customFormat="1" ht="28.5" x14ac:dyDescent="0.2">
      <c r="A217" s="423">
        <v>3791</v>
      </c>
      <c r="B217" s="385"/>
      <c r="C217" s="424" t="s">
        <v>114</v>
      </c>
      <c r="D217" s="60">
        <f t="shared" si="3"/>
        <v>9850</v>
      </c>
      <c r="E217" s="393"/>
      <c r="F217" s="399">
        <v>5000</v>
      </c>
      <c r="G217" s="387"/>
      <c r="H217" s="386">
        <v>4850</v>
      </c>
      <c r="I217" s="525"/>
      <c r="J217" s="390"/>
    </row>
    <row r="218" spans="1:10" s="384" customFormat="1" ht="28.5" x14ac:dyDescent="0.2">
      <c r="A218" s="423">
        <v>3792</v>
      </c>
      <c r="B218" s="385"/>
      <c r="C218" s="424" t="s">
        <v>359</v>
      </c>
      <c r="D218" s="60">
        <f t="shared" si="3"/>
        <v>0</v>
      </c>
      <c r="E218" s="393"/>
      <c r="F218" s="399"/>
      <c r="G218" s="387"/>
      <c r="H218" s="386"/>
      <c r="I218" s="525"/>
      <c r="J218" s="390"/>
    </row>
    <row r="219" spans="1:10" s="384" customFormat="1" ht="14.25" x14ac:dyDescent="0.2">
      <c r="A219" s="423">
        <v>3811</v>
      </c>
      <c r="B219" s="385"/>
      <c r="C219" s="424" t="s">
        <v>360</v>
      </c>
      <c r="D219" s="60">
        <f t="shared" si="3"/>
        <v>0</v>
      </c>
      <c r="E219" s="393"/>
      <c r="F219" s="399"/>
      <c r="G219" s="387"/>
      <c r="H219" s="386"/>
      <c r="I219" s="525"/>
      <c r="J219" s="390"/>
    </row>
    <row r="220" spans="1:10" s="384" customFormat="1" ht="14.25" x14ac:dyDescent="0.2">
      <c r="A220" s="423">
        <v>3821</v>
      </c>
      <c r="B220" s="385"/>
      <c r="C220" s="424" t="s">
        <v>112</v>
      </c>
      <c r="D220" s="60">
        <f t="shared" si="3"/>
        <v>0</v>
      </c>
      <c r="E220" s="393"/>
      <c r="F220" s="399"/>
      <c r="G220" s="387"/>
      <c r="H220" s="386"/>
      <c r="I220" s="525"/>
      <c r="J220" s="390"/>
    </row>
    <row r="221" spans="1:10" s="384" customFormat="1" ht="14.25" x14ac:dyDescent="0.2">
      <c r="A221" s="423">
        <v>3822</v>
      </c>
      <c r="B221" s="385"/>
      <c r="C221" s="424" t="s">
        <v>113</v>
      </c>
      <c r="D221" s="60">
        <f t="shared" si="3"/>
        <v>0</v>
      </c>
      <c r="E221" s="393"/>
      <c r="F221" s="399"/>
      <c r="G221" s="387"/>
      <c r="H221" s="386"/>
      <c r="I221" s="525"/>
      <c r="J221" s="390"/>
    </row>
    <row r="222" spans="1:10" s="384" customFormat="1" ht="14.25" x14ac:dyDescent="0.2">
      <c r="A222" s="423">
        <v>3831</v>
      </c>
      <c r="B222" s="385"/>
      <c r="C222" s="424" t="s">
        <v>233</v>
      </c>
      <c r="D222" s="60">
        <f t="shared" si="3"/>
        <v>0</v>
      </c>
      <c r="E222" s="393"/>
      <c r="F222" s="399"/>
      <c r="G222" s="387"/>
      <c r="H222" s="386"/>
      <c r="I222" s="525"/>
      <c r="J222" s="390"/>
    </row>
    <row r="223" spans="1:10" s="384" customFormat="1" ht="14.25" x14ac:dyDescent="0.2">
      <c r="A223" s="423">
        <v>3841</v>
      </c>
      <c r="B223" s="385"/>
      <c r="C223" s="424" t="s">
        <v>361</v>
      </c>
      <c r="D223" s="60">
        <f t="shared" si="3"/>
        <v>0</v>
      </c>
      <c r="E223" s="393"/>
      <c r="F223" s="399"/>
      <c r="G223" s="387"/>
      <c r="H223" s="386"/>
      <c r="I223" s="525"/>
      <c r="J223" s="390"/>
    </row>
    <row r="224" spans="1:10" s="384" customFormat="1" ht="14.25" x14ac:dyDescent="0.2">
      <c r="A224" s="423">
        <v>3851</v>
      </c>
      <c r="B224" s="385"/>
      <c r="C224" s="424" t="s">
        <v>362</v>
      </c>
      <c r="D224" s="60">
        <f t="shared" si="3"/>
        <v>0</v>
      </c>
      <c r="E224" s="393"/>
      <c r="F224" s="399"/>
      <c r="G224" s="387"/>
      <c r="H224" s="386"/>
      <c r="I224" s="525"/>
      <c r="J224" s="390"/>
    </row>
    <row r="225" spans="1:10" s="384" customFormat="1" ht="14.25" x14ac:dyDescent="0.2">
      <c r="A225" s="423">
        <v>3911</v>
      </c>
      <c r="B225" s="385"/>
      <c r="C225" s="424" t="s">
        <v>363</v>
      </c>
      <c r="D225" s="60">
        <f t="shared" si="3"/>
        <v>0</v>
      </c>
      <c r="E225" s="393"/>
      <c r="F225" s="399"/>
      <c r="G225" s="387"/>
      <c r="H225" s="386"/>
      <c r="I225" s="525"/>
      <c r="J225" s="390"/>
    </row>
    <row r="226" spans="1:10" s="384" customFormat="1" ht="14.25" x14ac:dyDescent="0.2">
      <c r="A226" s="423">
        <v>3921</v>
      </c>
      <c r="B226" s="385"/>
      <c r="C226" s="424" t="s">
        <v>364</v>
      </c>
      <c r="D226" s="60">
        <f t="shared" si="3"/>
        <v>0</v>
      </c>
      <c r="E226" s="393"/>
      <c r="F226" s="399"/>
      <c r="G226" s="387"/>
      <c r="H226" s="386"/>
      <c r="I226" s="525"/>
      <c r="J226" s="390"/>
    </row>
    <row r="227" spans="1:10" s="384" customFormat="1" ht="14.25" x14ac:dyDescent="0.2">
      <c r="A227" s="423">
        <v>3922</v>
      </c>
      <c r="B227" s="385"/>
      <c r="C227" s="424" t="s">
        <v>365</v>
      </c>
      <c r="D227" s="60">
        <f t="shared" si="3"/>
        <v>0</v>
      </c>
      <c r="E227" s="393"/>
      <c r="F227" s="399"/>
      <c r="G227" s="387"/>
      <c r="H227" s="386"/>
      <c r="I227" s="525"/>
      <c r="J227" s="390"/>
    </row>
    <row r="228" spans="1:10" s="384" customFormat="1" ht="14.25" x14ac:dyDescent="0.2">
      <c r="A228" s="423">
        <v>3931</v>
      </c>
      <c r="B228" s="385"/>
      <c r="C228" s="424" t="s">
        <v>366</v>
      </c>
      <c r="D228" s="60">
        <f t="shared" si="3"/>
        <v>0</v>
      </c>
      <c r="E228" s="393"/>
      <c r="F228" s="399"/>
      <c r="G228" s="387"/>
      <c r="H228" s="386"/>
      <c r="I228" s="525"/>
      <c r="J228" s="390"/>
    </row>
    <row r="229" spans="1:10" s="384" customFormat="1" ht="14.25" x14ac:dyDescent="0.2">
      <c r="A229" s="423">
        <v>3941</v>
      </c>
      <c r="B229" s="385"/>
      <c r="C229" s="424" t="s">
        <v>367</v>
      </c>
      <c r="D229" s="60">
        <f t="shared" si="3"/>
        <v>0</v>
      </c>
      <c r="E229" s="393"/>
      <c r="F229" s="399"/>
      <c r="G229" s="387"/>
      <c r="H229" s="386"/>
      <c r="I229" s="525"/>
      <c r="J229" s="390"/>
    </row>
    <row r="230" spans="1:10" s="384" customFormat="1" ht="28.5" x14ac:dyDescent="0.2">
      <c r="A230" s="423">
        <v>3942</v>
      </c>
      <c r="B230" s="385"/>
      <c r="C230" s="424" t="s">
        <v>368</v>
      </c>
      <c r="D230" s="60">
        <f t="shared" si="3"/>
        <v>0</v>
      </c>
      <c r="E230" s="393"/>
      <c r="F230" s="399"/>
      <c r="G230" s="387"/>
      <c r="H230" s="386"/>
      <c r="I230" s="525"/>
      <c r="J230" s="390"/>
    </row>
    <row r="231" spans="1:10" s="384" customFormat="1" ht="14.25" x14ac:dyDescent="0.2">
      <c r="A231" s="423">
        <v>3943</v>
      </c>
      <c r="B231" s="385"/>
      <c r="C231" s="424" t="s">
        <v>369</v>
      </c>
      <c r="D231" s="60">
        <f t="shared" si="3"/>
        <v>0</v>
      </c>
      <c r="E231" s="393"/>
      <c r="F231" s="399"/>
      <c r="G231" s="387"/>
      <c r="H231" s="386"/>
      <c r="I231" s="525"/>
      <c r="J231" s="390"/>
    </row>
    <row r="232" spans="1:10" s="384" customFormat="1" ht="28.5" x14ac:dyDescent="0.2">
      <c r="A232" s="423">
        <v>3944</v>
      </c>
      <c r="B232" s="385"/>
      <c r="C232" s="424" t="s">
        <v>370</v>
      </c>
      <c r="D232" s="60">
        <f t="shared" si="3"/>
        <v>0</v>
      </c>
      <c r="E232" s="393"/>
      <c r="F232" s="399"/>
      <c r="G232" s="387"/>
      <c r="H232" s="386"/>
      <c r="I232" s="525"/>
      <c r="J232" s="390"/>
    </row>
    <row r="233" spans="1:10" s="384" customFormat="1" ht="28.5" x14ac:dyDescent="0.2">
      <c r="A233" s="423">
        <v>3951</v>
      </c>
      <c r="B233" s="385"/>
      <c r="C233" s="424" t="s">
        <v>371</v>
      </c>
      <c r="D233" s="60">
        <f t="shared" si="3"/>
        <v>0</v>
      </c>
      <c r="E233" s="393"/>
      <c r="F233" s="399"/>
      <c r="G233" s="387"/>
      <c r="H233" s="386"/>
      <c r="I233" s="525"/>
      <c r="J233" s="390"/>
    </row>
    <row r="234" spans="1:10" s="384" customFormat="1" ht="14.25" x14ac:dyDescent="0.2">
      <c r="A234" s="423">
        <v>3961</v>
      </c>
      <c r="B234" s="385"/>
      <c r="C234" s="424" t="s">
        <v>372</v>
      </c>
      <c r="D234" s="60">
        <f t="shared" si="3"/>
        <v>0</v>
      </c>
      <c r="E234" s="393"/>
      <c r="F234" s="399"/>
      <c r="G234" s="387"/>
      <c r="H234" s="386"/>
      <c r="I234" s="525"/>
      <c r="J234" s="390"/>
    </row>
    <row r="235" spans="1:10" s="384" customFormat="1" ht="14.25" x14ac:dyDescent="0.2">
      <c r="A235" s="423">
        <v>3962</v>
      </c>
      <c r="B235" s="385"/>
      <c r="C235" s="424" t="s">
        <v>373</v>
      </c>
      <c r="D235" s="60">
        <f t="shared" si="3"/>
        <v>0</v>
      </c>
      <c r="E235" s="393"/>
      <c r="F235" s="399"/>
      <c r="G235" s="387"/>
      <c r="H235" s="386"/>
      <c r="I235" s="525"/>
      <c r="J235" s="390"/>
    </row>
    <row r="236" spans="1:10" s="384" customFormat="1" ht="28.5" x14ac:dyDescent="0.2">
      <c r="A236" s="423">
        <v>3991</v>
      </c>
      <c r="B236" s="385"/>
      <c r="C236" s="424" t="s">
        <v>374</v>
      </c>
      <c r="D236" s="60">
        <f t="shared" si="3"/>
        <v>0</v>
      </c>
      <c r="E236" s="393"/>
      <c r="F236" s="399"/>
      <c r="G236" s="387"/>
      <c r="H236" s="386"/>
      <c r="I236" s="525"/>
      <c r="J236" s="390"/>
    </row>
    <row r="237" spans="1:10" s="384" customFormat="1" ht="28.5" x14ac:dyDescent="0.2">
      <c r="A237" s="423">
        <v>3992</v>
      </c>
      <c r="B237" s="385"/>
      <c r="C237" s="424" t="s">
        <v>375</v>
      </c>
      <c r="D237" s="60">
        <f t="shared" si="3"/>
        <v>0</v>
      </c>
      <c r="E237" s="393"/>
      <c r="F237" s="399"/>
      <c r="G237" s="387"/>
      <c r="H237" s="386"/>
      <c r="I237" s="525"/>
      <c r="J237" s="390"/>
    </row>
    <row r="238" spans="1:10" s="384" customFormat="1" ht="14.25" x14ac:dyDescent="0.2">
      <c r="A238" s="423">
        <v>3993</v>
      </c>
      <c r="B238" s="385"/>
      <c r="C238" s="424" t="s">
        <v>376</v>
      </c>
      <c r="D238" s="60">
        <f t="shared" si="3"/>
        <v>0</v>
      </c>
      <c r="E238" s="393"/>
      <c r="F238" s="399"/>
      <c r="G238" s="387"/>
      <c r="H238" s="386"/>
      <c r="I238" s="525"/>
      <c r="J238" s="390"/>
    </row>
    <row r="239" spans="1:10" s="384" customFormat="1" ht="14.25" x14ac:dyDescent="0.2">
      <c r="A239" s="423">
        <v>3994</v>
      </c>
      <c r="B239" s="385"/>
      <c r="C239" s="424" t="s">
        <v>377</v>
      </c>
      <c r="D239" s="60">
        <f t="shared" si="3"/>
        <v>0</v>
      </c>
      <c r="E239" s="393"/>
      <c r="F239" s="399"/>
      <c r="G239" s="387"/>
      <c r="H239" s="386"/>
      <c r="I239" s="525"/>
      <c r="J239" s="390"/>
    </row>
    <row r="240" spans="1:10" s="384" customFormat="1" ht="14.25" x14ac:dyDescent="0.2">
      <c r="A240" s="423">
        <v>3995</v>
      </c>
      <c r="B240" s="385"/>
      <c r="C240" s="424" t="s">
        <v>378</v>
      </c>
      <c r="D240" s="60">
        <f t="shared" si="3"/>
        <v>0</v>
      </c>
      <c r="E240" s="393"/>
      <c r="F240" s="399"/>
      <c r="G240" s="387"/>
      <c r="H240" s="386"/>
      <c r="I240" s="525"/>
      <c r="J240" s="390"/>
    </row>
    <row r="241" spans="1:12" s="384" customFormat="1" ht="14.25" x14ac:dyDescent="0.2">
      <c r="A241" s="423">
        <v>3996</v>
      </c>
      <c r="B241" s="385"/>
      <c r="C241" s="424" t="s">
        <v>379</v>
      </c>
      <c r="D241" s="60">
        <f t="shared" si="3"/>
        <v>0</v>
      </c>
      <c r="E241" s="393"/>
      <c r="F241" s="399"/>
      <c r="G241" s="387"/>
      <c r="H241" s="386"/>
      <c r="I241" s="525"/>
      <c r="J241" s="390"/>
    </row>
    <row r="242" spans="1:12" s="344" customFormat="1" ht="25.5" x14ac:dyDescent="0.2">
      <c r="A242" s="349"/>
      <c r="B242" s="349"/>
      <c r="C242" s="362" t="s">
        <v>18</v>
      </c>
      <c r="D242" s="64">
        <f>SUM(D137:D241)</f>
        <v>361350</v>
      </c>
      <c r="E242" s="64">
        <f>SUM(E137:E241)</f>
        <v>0</v>
      </c>
      <c r="F242" s="64">
        <f>SUM(F137:F241)</f>
        <v>304700</v>
      </c>
      <c r="G242" s="64">
        <f>SUM(G137:G241)</f>
        <v>21000</v>
      </c>
      <c r="H242" s="64">
        <f>SUM(H137:H241)</f>
        <v>35650</v>
      </c>
      <c r="I242" s="64"/>
      <c r="J242" s="351"/>
      <c r="K242" s="328"/>
    </row>
    <row r="243" spans="1:12" ht="19.899999999999999" customHeight="1" x14ac:dyDescent="0.2">
      <c r="A243" s="354">
        <v>4419</v>
      </c>
      <c r="B243" s="354"/>
      <c r="C243" s="361" t="s">
        <v>469</v>
      </c>
      <c r="D243" s="35">
        <f>SUM(E243:I243)</f>
        <v>3240803.66</v>
      </c>
      <c r="E243" s="500"/>
      <c r="F243" s="400"/>
      <c r="G243" s="371"/>
      <c r="H243" s="369"/>
      <c r="I243" s="530">
        <v>3240803.66</v>
      </c>
      <c r="J243" s="355"/>
    </row>
    <row r="244" spans="1:12" s="344" customFormat="1" ht="24.75" customHeight="1" x14ac:dyDescent="0.2">
      <c r="A244" s="655" t="s">
        <v>116</v>
      </c>
      <c r="B244" s="656"/>
      <c r="C244" s="657"/>
      <c r="D244" s="22">
        <f t="shared" ref="D244:I244" si="4">SUM(D243:D243)</f>
        <v>3240803.66</v>
      </c>
      <c r="E244" s="22">
        <f t="shared" si="4"/>
        <v>0</v>
      </c>
      <c r="F244" s="22">
        <f t="shared" si="4"/>
        <v>0</v>
      </c>
      <c r="G244" s="22">
        <f t="shared" si="4"/>
        <v>0</v>
      </c>
      <c r="H244" s="22">
        <f t="shared" si="4"/>
        <v>0</v>
      </c>
      <c r="I244" s="22">
        <f t="shared" si="4"/>
        <v>3240803.66</v>
      </c>
      <c r="J244" s="350"/>
    </row>
    <row r="245" spans="1:12" s="364" customFormat="1" ht="14.25" x14ac:dyDescent="0.2">
      <c r="A245" s="427">
        <v>5111</v>
      </c>
      <c r="B245" s="354"/>
      <c r="C245" s="428"/>
      <c r="D245" s="68"/>
      <c r="E245" s="75"/>
      <c r="F245" s="400"/>
      <c r="G245" s="371"/>
      <c r="H245" s="495"/>
      <c r="I245" s="528"/>
      <c r="J245" s="363"/>
    </row>
    <row r="246" spans="1:12" s="364" customFormat="1" ht="28.5" x14ac:dyDescent="0.2">
      <c r="A246" s="427">
        <v>5151</v>
      </c>
      <c r="B246" s="354"/>
      <c r="C246" s="428" t="s">
        <v>430</v>
      </c>
      <c r="D246" s="68">
        <f>SUM(E246:H246)</f>
        <v>83000</v>
      </c>
      <c r="E246" s="75"/>
      <c r="F246" s="400">
        <v>13000</v>
      </c>
      <c r="G246" s="371"/>
      <c r="H246" s="495">
        <f>120000-20000-30000</f>
        <v>70000</v>
      </c>
      <c r="I246" s="528"/>
      <c r="J246" s="363"/>
    </row>
    <row r="247" spans="1:12" s="364" customFormat="1" ht="14.25" x14ac:dyDescent="0.2">
      <c r="A247" s="427">
        <v>5211</v>
      </c>
      <c r="B247" s="354"/>
      <c r="C247" s="428" t="s">
        <v>503</v>
      </c>
      <c r="D247" s="68"/>
      <c r="E247" s="75"/>
      <c r="F247" s="400"/>
      <c r="G247" s="371"/>
      <c r="H247" s="495">
        <v>30000</v>
      </c>
      <c r="I247" s="528"/>
      <c r="J247" s="363"/>
    </row>
    <row r="248" spans="1:12" s="364" customFormat="1" ht="14.25" x14ac:dyDescent="0.2">
      <c r="A248" s="427"/>
      <c r="B248" s="354"/>
      <c r="C248" s="428"/>
      <c r="D248" s="68">
        <f>SUM(E248:H248)</f>
        <v>0</v>
      </c>
      <c r="E248" s="75"/>
      <c r="F248" s="400"/>
      <c r="G248" s="371"/>
      <c r="H248" s="369"/>
      <c r="I248" s="528"/>
      <c r="J248" s="363"/>
    </row>
    <row r="249" spans="1:12" s="364" customFormat="1" ht="14.25" x14ac:dyDescent="0.2">
      <c r="A249" s="427">
        <v>5611</v>
      </c>
      <c r="B249" s="354"/>
      <c r="C249" s="428" t="s">
        <v>465</v>
      </c>
      <c r="D249" s="68">
        <f t="shared" ref="D249:D251" si="5">SUM(E249:H249)</f>
        <v>0</v>
      </c>
      <c r="E249" s="75"/>
      <c r="F249" s="400"/>
      <c r="G249" s="371"/>
      <c r="H249" s="369"/>
      <c r="I249" s="528"/>
      <c r="J249" s="363"/>
    </row>
    <row r="250" spans="1:12" s="364" customFormat="1" ht="14.25" x14ac:dyDescent="0.2">
      <c r="A250" s="427">
        <v>5641</v>
      </c>
      <c r="B250" s="354"/>
      <c r="C250" s="428"/>
      <c r="D250" s="68"/>
      <c r="E250" s="75"/>
      <c r="F250" s="400"/>
      <c r="G250" s="371"/>
      <c r="H250" s="369"/>
      <c r="I250" s="528"/>
      <c r="J250" s="363"/>
    </row>
    <row r="251" spans="1:12" s="364" customFormat="1" x14ac:dyDescent="0.2">
      <c r="A251" s="354"/>
      <c r="B251" s="354"/>
      <c r="C251" s="361"/>
      <c r="D251" s="68">
        <f t="shared" si="5"/>
        <v>0</v>
      </c>
      <c r="E251" s="75"/>
      <c r="F251" s="400"/>
      <c r="G251" s="371"/>
      <c r="H251" s="369"/>
      <c r="I251" s="528"/>
      <c r="J251" s="363"/>
    </row>
    <row r="252" spans="1:12" s="364" customFormat="1" x14ac:dyDescent="0.2">
      <c r="A252" s="354"/>
      <c r="B252" s="354"/>
      <c r="C252" s="361"/>
      <c r="D252" s="68"/>
      <c r="E252" s="75"/>
      <c r="F252" s="400"/>
      <c r="G252" s="371"/>
      <c r="H252" s="369"/>
      <c r="I252" s="528"/>
      <c r="J252" s="363"/>
    </row>
    <row r="253" spans="1:12" s="344" customFormat="1" ht="25.5" x14ac:dyDescent="0.2">
      <c r="A253" s="349"/>
      <c r="B253" s="349"/>
      <c r="C253" s="362" t="s">
        <v>117</v>
      </c>
      <c r="D253" s="22">
        <f>SUM(D246:D251)</f>
        <v>83000</v>
      </c>
      <c r="E253" s="22">
        <f>SUM(E246:E251)</f>
        <v>0</v>
      </c>
      <c r="F253" s="22">
        <f t="shared" ref="F253:H253" si="6">SUM(F246:F251)</f>
        <v>13000</v>
      </c>
      <c r="G253" s="22">
        <f t="shared" si="6"/>
        <v>0</v>
      </c>
      <c r="H253" s="22">
        <f t="shared" si="6"/>
        <v>100000</v>
      </c>
      <c r="I253" s="22"/>
      <c r="J253" s="350"/>
    </row>
    <row r="254" spans="1:12" ht="25.5" x14ac:dyDescent="0.2">
      <c r="A254" s="354">
        <v>6129</v>
      </c>
      <c r="B254" s="354"/>
      <c r="C254" s="356" t="s">
        <v>438</v>
      </c>
      <c r="D254" s="35">
        <f>SUM(E254:H254)</f>
        <v>0</v>
      </c>
      <c r="E254" s="366"/>
      <c r="F254" s="400"/>
      <c r="G254" s="371"/>
      <c r="H254" s="369"/>
      <c r="I254" s="528"/>
      <c r="J254" s="355"/>
      <c r="L254" s="43"/>
    </row>
    <row r="255" spans="1:12" x14ac:dyDescent="0.2">
      <c r="A255" s="354"/>
      <c r="B255" s="354"/>
      <c r="C255" s="361"/>
      <c r="D255" s="35">
        <f>SUM(E255:H255)</f>
        <v>0</v>
      </c>
      <c r="E255" s="366"/>
      <c r="F255" s="400"/>
      <c r="G255" s="371"/>
      <c r="H255" s="369"/>
      <c r="I255" s="528"/>
      <c r="J255" s="355"/>
    </row>
    <row r="256" spans="1:12" x14ac:dyDescent="0.2">
      <c r="A256" s="354"/>
      <c r="B256" s="354"/>
      <c r="C256" s="361"/>
      <c r="D256" s="35">
        <f>SUM(E256:H256)</f>
        <v>0</v>
      </c>
      <c r="E256" s="366"/>
      <c r="F256" s="400"/>
      <c r="G256" s="371"/>
      <c r="H256" s="369"/>
      <c r="I256" s="528"/>
      <c r="J256" s="355"/>
    </row>
    <row r="257" spans="1:11" x14ac:dyDescent="0.2">
      <c r="A257" s="354"/>
      <c r="B257" s="354"/>
      <c r="C257" s="361"/>
      <c r="D257" s="35">
        <f>SUM(E257:H257)</f>
        <v>0</v>
      </c>
      <c r="E257" s="366"/>
      <c r="F257" s="400"/>
      <c r="G257" s="371"/>
      <c r="H257" s="369"/>
      <c r="I257" s="528"/>
      <c r="J257" s="355"/>
    </row>
    <row r="258" spans="1:11" s="344" customFormat="1" ht="25.5" x14ac:dyDescent="0.2">
      <c r="A258" s="349"/>
      <c r="B258" s="349"/>
      <c r="C258" s="362" t="s">
        <v>118</v>
      </c>
      <c r="D258" s="22">
        <f>SUM(D254:D257)</f>
        <v>0</v>
      </c>
      <c r="E258" s="22">
        <f>SUM(E254:E257)</f>
        <v>0</v>
      </c>
      <c r="F258" s="22">
        <f t="shared" ref="F258:H258" si="7">SUM(F254:F257)</f>
        <v>0</v>
      </c>
      <c r="G258" s="22">
        <f t="shared" si="7"/>
        <v>0</v>
      </c>
      <c r="H258" s="22">
        <f t="shared" si="7"/>
        <v>0</v>
      </c>
      <c r="I258" s="529"/>
      <c r="J258" s="350"/>
      <c r="K258" s="328"/>
    </row>
    <row r="259" spans="1:11" x14ac:dyDescent="0.2">
      <c r="A259" s="354"/>
      <c r="B259" s="354"/>
      <c r="C259" s="361"/>
      <c r="D259" s="35">
        <f>SUM(E259:H259)</f>
        <v>0</v>
      </c>
      <c r="E259" s="366"/>
      <c r="F259" s="400"/>
      <c r="G259" s="371"/>
      <c r="H259" s="369"/>
      <c r="I259" s="528"/>
      <c r="J259" s="355"/>
    </row>
    <row r="260" spans="1:11" x14ac:dyDescent="0.2">
      <c r="A260" s="354"/>
      <c r="B260" s="354"/>
      <c r="C260" s="361"/>
      <c r="D260" s="35">
        <f>SUM(E260:H260)</f>
        <v>0</v>
      </c>
      <c r="E260" s="366"/>
      <c r="F260" s="400"/>
      <c r="G260" s="371"/>
      <c r="H260" s="369"/>
      <c r="I260" s="528"/>
      <c r="J260" s="355"/>
    </row>
    <row r="261" spans="1:11" s="344" customFormat="1" x14ac:dyDescent="0.2">
      <c r="A261" s="349"/>
      <c r="B261" s="349"/>
      <c r="C261" s="362" t="s">
        <v>119</v>
      </c>
      <c r="D261" s="22">
        <f t="shared" ref="D261:H261" si="8">SUM(D259:D260)</f>
        <v>0</v>
      </c>
      <c r="E261" s="22">
        <f t="shared" si="8"/>
        <v>0</v>
      </c>
      <c r="F261" s="22">
        <f t="shared" si="8"/>
        <v>0</v>
      </c>
      <c r="G261" s="22">
        <f t="shared" si="8"/>
        <v>0</v>
      </c>
      <c r="H261" s="22">
        <f t="shared" si="8"/>
        <v>0</v>
      </c>
      <c r="I261" s="22"/>
      <c r="J261" s="350"/>
    </row>
    <row r="262" spans="1:11" s="344" customFormat="1" ht="17.25" customHeight="1" x14ac:dyDescent="0.2">
      <c r="A262" s="379"/>
      <c r="B262" s="379"/>
      <c r="C262" s="380" t="s">
        <v>19</v>
      </c>
      <c r="D262" s="131">
        <f t="shared" ref="D262:I262" si="9">SUM(D261,D258,D253,D244,D242,D136,D71)</f>
        <v>3694553.66</v>
      </c>
      <c r="E262" s="131">
        <f t="shared" si="9"/>
        <v>0</v>
      </c>
      <c r="F262" s="131">
        <f t="shared" si="9"/>
        <v>317700</v>
      </c>
      <c r="G262" s="131">
        <f t="shared" si="9"/>
        <v>21000</v>
      </c>
      <c r="H262" s="131">
        <f t="shared" si="9"/>
        <v>145050</v>
      </c>
      <c r="I262" s="131">
        <f t="shared" si="9"/>
        <v>3240803.66</v>
      </c>
      <c r="J262" s="332"/>
      <c r="K262" s="328"/>
    </row>
    <row r="263" spans="1:11" x14ac:dyDescent="0.2">
      <c r="D263" s="86"/>
      <c r="E263" s="364"/>
      <c r="F263" s="364"/>
      <c r="G263" s="364"/>
      <c r="H263" s="364"/>
      <c r="I263" s="364"/>
    </row>
    <row r="264" spans="1:11" x14ac:dyDescent="0.2">
      <c r="D264" s="86"/>
      <c r="E264" s="364"/>
      <c r="F264" s="364"/>
      <c r="G264" s="364"/>
      <c r="H264" s="364"/>
      <c r="I264" s="364"/>
    </row>
    <row r="265" spans="1:11" x14ac:dyDescent="0.2">
      <c r="B265" s="357"/>
      <c r="C265" s="377" t="s">
        <v>136</v>
      </c>
      <c r="D265" s="101"/>
      <c r="E265" s="378" t="s">
        <v>129</v>
      </c>
      <c r="F265" s="378"/>
      <c r="G265" s="378"/>
      <c r="H265" s="378"/>
      <c r="I265" s="378"/>
      <c r="J265" s="357" t="s">
        <v>428</v>
      </c>
    </row>
    <row r="266" spans="1:11" x14ac:dyDescent="0.2">
      <c r="B266" s="357"/>
      <c r="C266" s="377"/>
      <c r="D266" s="101"/>
      <c r="E266" s="378"/>
      <c r="F266" s="378"/>
      <c r="G266" s="378"/>
      <c r="H266" s="378"/>
      <c r="I266" s="378"/>
    </row>
    <row r="267" spans="1:11" x14ac:dyDescent="0.2">
      <c r="B267" s="357"/>
      <c r="C267" s="377" t="s">
        <v>128</v>
      </c>
      <c r="D267" s="101"/>
      <c r="E267" s="378" t="s">
        <v>130</v>
      </c>
      <c r="F267" s="364"/>
      <c r="G267" s="378"/>
      <c r="H267" s="378"/>
      <c r="I267" s="378"/>
      <c r="J267" s="357" t="s">
        <v>137</v>
      </c>
    </row>
    <row r="268" spans="1:11" x14ac:dyDescent="0.2">
      <c r="D268" s="86"/>
      <c r="E268" s="364"/>
      <c r="F268" s="364"/>
      <c r="G268" s="364"/>
      <c r="H268" s="364"/>
      <c r="I268" s="364"/>
    </row>
    <row r="269" spans="1:11" x14ac:dyDescent="0.2">
      <c r="D269" s="86"/>
      <c r="E269" s="364"/>
      <c r="F269" s="364"/>
      <c r="G269" s="364"/>
      <c r="H269" s="364"/>
      <c r="I269" s="364"/>
    </row>
    <row r="270" spans="1:11" x14ac:dyDescent="0.2">
      <c r="D270" s="86"/>
      <c r="E270" s="364"/>
      <c r="F270" s="364"/>
      <c r="G270" s="364"/>
      <c r="H270" s="364"/>
      <c r="I270" s="364"/>
    </row>
    <row r="271" spans="1:11" x14ac:dyDescent="0.2">
      <c r="D271" s="86"/>
      <c r="E271" s="364"/>
      <c r="F271" s="364"/>
      <c r="G271" s="364"/>
      <c r="H271" s="364"/>
      <c r="I271" s="364"/>
    </row>
    <row r="272" spans="1:11" x14ac:dyDescent="0.2">
      <c r="D272" s="86"/>
      <c r="E272" s="364"/>
      <c r="F272" s="364"/>
      <c r="G272" s="93"/>
      <c r="H272" s="364"/>
      <c r="I272" s="364"/>
    </row>
    <row r="273" spans="4:9" x14ac:dyDescent="0.2">
      <c r="D273" s="86"/>
      <c r="E273" s="364"/>
      <c r="F273" s="364"/>
      <c r="G273" s="93"/>
      <c r="H273" s="364"/>
      <c r="I273" s="364"/>
    </row>
    <row r="274" spans="4:9" x14ac:dyDescent="0.2">
      <c r="D274" s="86"/>
      <c r="E274" s="364"/>
      <c r="F274" s="364"/>
      <c r="G274" s="364"/>
      <c r="H274" s="364"/>
      <c r="I274" s="364"/>
    </row>
    <row r="275" spans="4:9" x14ac:dyDescent="0.2">
      <c r="D275" s="86"/>
      <c r="E275" s="364"/>
      <c r="F275" s="364"/>
      <c r="G275" s="94"/>
      <c r="H275" s="364"/>
      <c r="I275" s="364"/>
    </row>
    <row r="276" spans="4:9" x14ac:dyDescent="0.2">
      <c r="D276" s="86"/>
      <c r="E276" s="364"/>
      <c r="F276" s="364"/>
      <c r="G276" s="94"/>
      <c r="H276" s="94"/>
      <c r="I276" s="94"/>
    </row>
    <row r="277" spans="4:9" x14ac:dyDescent="0.2">
      <c r="D277" s="86"/>
      <c r="E277" s="364"/>
      <c r="F277" s="364"/>
      <c r="G277" s="364"/>
      <c r="H277" s="364"/>
      <c r="I277" s="364"/>
    </row>
    <row r="278" spans="4:9" x14ac:dyDescent="0.2">
      <c r="D278" s="86"/>
      <c r="E278" s="364"/>
      <c r="F278" s="364"/>
      <c r="G278" s="364"/>
      <c r="H278" s="364"/>
      <c r="I278" s="364"/>
    </row>
    <row r="279" spans="4:9" x14ac:dyDescent="0.2">
      <c r="D279" s="86"/>
      <c r="E279" s="364"/>
      <c r="F279" s="364"/>
      <c r="G279" s="364"/>
      <c r="H279" s="364"/>
      <c r="I279" s="364"/>
    </row>
    <row r="280" spans="4:9" x14ac:dyDescent="0.2">
      <c r="D280" s="86"/>
      <c r="E280" s="364"/>
      <c r="F280" s="94"/>
      <c r="G280" s="364"/>
      <c r="H280" s="364"/>
      <c r="I280" s="364"/>
    </row>
    <row r="281" spans="4:9" x14ac:dyDescent="0.2">
      <c r="D281" s="86"/>
      <c r="E281" s="364"/>
      <c r="F281" s="364"/>
      <c r="G281" s="364"/>
      <c r="H281" s="364"/>
      <c r="I281" s="364"/>
    </row>
    <row r="282" spans="4:9" x14ac:dyDescent="0.2">
      <c r="D282" s="86"/>
      <c r="E282" s="364"/>
      <c r="F282" s="364"/>
      <c r="G282" s="364"/>
      <c r="H282" s="364"/>
      <c r="I282" s="364"/>
    </row>
    <row r="283" spans="4:9" x14ac:dyDescent="0.2">
      <c r="D283" s="86"/>
      <c r="E283" s="364"/>
      <c r="F283" s="364"/>
      <c r="G283" s="364"/>
      <c r="H283" s="364"/>
      <c r="I283" s="364"/>
    </row>
    <row r="284" spans="4:9" x14ac:dyDescent="0.2">
      <c r="D284" s="86"/>
      <c r="E284" s="364"/>
      <c r="F284" s="364"/>
      <c r="G284" s="364"/>
      <c r="H284" s="364"/>
      <c r="I284" s="364"/>
    </row>
    <row r="285" spans="4:9" x14ac:dyDescent="0.2">
      <c r="D285" s="86"/>
      <c r="E285" s="364"/>
      <c r="F285" s="364"/>
      <c r="G285" s="364"/>
      <c r="H285" s="364"/>
      <c r="I285" s="364"/>
    </row>
    <row r="286" spans="4:9" x14ac:dyDescent="0.2">
      <c r="D286" s="86"/>
      <c r="E286" s="364"/>
      <c r="F286" s="364"/>
      <c r="G286" s="364"/>
      <c r="H286" s="364"/>
      <c r="I286" s="364"/>
    </row>
    <row r="287" spans="4:9" x14ac:dyDescent="0.2">
      <c r="D287" s="86"/>
      <c r="E287" s="364"/>
      <c r="F287" s="364"/>
      <c r="G287" s="364"/>
      <c r="H287" s="364"/>
      <c r="I287" s="364"/>
    </row>
    <row r="288" spans="4:9" x14ac:dyDescent="0.2">
      <c r="D288" s="86"/>
      <c r="E288" s="364"/>
      <c r="F288" s="364"/>
      <c r="G288" s="364"/>
      <c r="H288" s="364"/>
      <c r="I288" s="364"/>
    </row>
    <row r="289" spans="4:9" x14ac:dyDescent="0.2">
      <c r="D289" s="86"/>
      <c r="E289" s="364"/>
      <c r="F289" s="364"/>
      <c r="G289" s="364"/>
      <c r="H289" s="364"/>
      <c r="I289" s="364"/>
    </row>
    <row r="290" spans="4:9" x14ac:dyDescent="0.2">
      <c r="D290" s="86"/>
      <c r="E290" s="364"/>
      <c r="F290" s="364"/>
      <c r="G290" s="364"/>
      <c r="H290" s="364"/>
      <c r="I290" s="364"/>
    </row>
    <row r="291" spans="4:9" x14ac:dyDescent="0.2">
      <c r="D291" s="86"/>
      <c r="E291" s="364"/>
      <c r="F291" s="364"/>
      <c r="G291" s="364"/>
      <c r="H291" s="364"/>
      <c r="I291" s="364"/>
    </row>
    <row r="292" spans="4:9" x14ac:dyDescent="0.2">
      <c r="D292" s="86"/>
      <c r="E292" s="364"/>
      <c r="F292" s="364"/>
      <c r="G292" s="364"/>
      <c r="H292" s="364"/>
      <c r="I292" s="364"/>
    </row>
    <row r="293" spans="4:9" x14ac:dyDescent="0.2">
      <c r="D293" s="86"/>
      <c r="E293" s="364"/>
      <c r="F293" s="364"/>
      <c r="G293" s="364"/>
      <c r="H293" s="364"/>
      <c r="I293" s="364"/>
    </row>
    <row r="294" spans="4:9" x14ac:dyDescent="0.2">
      <c r="D294" s="86"/>
      <c r="E294" s="364"/>
      <c r="F294" s="364"/>
      <c r="G294" s="364"/>
      <c r="H294" s="364"/>
      <c r="I294" s="364"/>
    </row>
    <row r="295" spans="4:9" x14ac:dyDescent="0.2">
      <c r="D295" s="86"/>
      <c r="E295" s="364"/>
      <c r="F295" s="364"/>
      <c r="G295" s="364"/>
      <c r="H295" s="364"/>
      <c r="I295" s="364"/>
    </row>
    <row r="296" spans="4:9" x14ac:dyDescent="0.2">
      <c r="D296" s="86"/>
      <c r="E296" s="364"/>
      <c r="F296" s="364"/>
      <c r="G296" s="364"/>
      <c r="H296" s="364"/>
      <c r="I296" s="364"/>
    </row>
    <row r="297" spans="4:9" x14ac:dyDescent="0.2">
      <c r="D297" s="86"/>
      <c r="E297" s="364"/>
      <c r="F297" s="364"/>
      <c r="G297" s="364"/>
      <c r="H297" s="364"/>
      <c r="I297" s="364"/>
    </row>
    <row r="298" spans="4:9" x14ac:dyDescent="0.2">
      <c r="D298" s="86"/>
      <c r="E298" s="364"/>
      <c r="F298" s="364"/>
      <c r="G298" s="364"/>
      <c r="H298" s="364"/>
      <c r="I298" s="364"/>
    </row>
    <row r="299" spans="4:9" x14ac:dyDescent="0.2">
      <c r="D299" s="86"/>
      <c r="E299" s="364"/>
      <c r="F299" s="364"/>
      <c r="G299" s="364"/>
      <c r="H299" s="364"/>
      <c r="I299" s="364"/>
    </row>
    <row r="300" spans="4:9" x14ac:dyDescent="0.2">
      <c r="D300" s="86"/>
      <c r="E300" s="364"/>
      <c r="F300" s="364"/>
      <c r="G300" s="364"/>
      <c r="H300" s="364"/>
      <c r="I300" s="364"/>
    </row>
    <row r="301" spans="4:9" x14ac:dyDescent="0.2">
      <c r="D301" s="86"/>
      <c r="E301" s="364"/>
      <c r="F301" s="364"/>
      <c r="G301" s="364"/>
      <c r="H301" s="364"/>
      <c r="I301" s="364"/>
    </row>
    <row r="302" spans="4:9" x14ac:dyDescent="0.2">
      <c r="D302" s="86"/>
      <c r="E302" s="364"/>
      <c r="F302" s="364"/>
      <c r="G302" s="364"/>
      <c r="H302" s="364"/>
      <c r="I302" s="364"/>
    </row>
    <row r="303" spans="4:9" x14ac:dyDescent="0.2">
      <c r="D303" s="86"/>
      <c r="E303" s="364"/>
      <c r="F303" s="364"/>
      <c r="G303" s="364"/>
      <c r="H303" s="364"/>
      <c r="I303" s="364"/>
    </row>
    <row r="304" spans="4:9" x14ac:dyDescent="0.2">
      <c r="D304" s="86"/>
      <c r="E304" s="364"/>
      <c r="F304" s="364"/>
      <c r="G304" s="364"/>
      <c r="H304" s="364"/>
      <c r="I304" s="364"/>
    </row>
    <row r="305" spans="4:9" x14ac:dyDescent="0.2">
      <c r="D305" s="86"/>
      <c r="E305" s="364"/>
      <c r="F305" s="364"/>
      <c r="G305" s="364"/>
      <c r="H305" s="364"/>
      <c r="I305" s="364"/>
    </row>
    <row r="306" spans="4:9" x14ac:dyDescent="0.2">
      <c r="D306" s="86"/>
      <c r="E306" s="364"/>
      <c r="F306" s="364"/>
      <c r="G306" s="364"/>
      <c r="H306" s="364"/>
      <c r="I306" s="364"/>
    </row>
    <row r="307" spans="4:9" x14ac:dyDescent="0.2">
      <c r="D307" s="86"/>
      <c r="E307" s="364"/>
      <c r="F307" s="364"/>
      <c r="G307" s="364"/>
      <c r="H307" s="364"/>
      <c r="I307" s="364"/>
    </row>
    <row r="308" spans="4:9" x14ac:dyDescent="0.2">
      <c r="D308" s="86"/>
      <c r="E308" s="364"/>
      <c r="F308" s="364"/>
      <c r="G308" s="364"/>
      <c r="H308" s="364"/>
      <c r="I308" s="364"/>
    </row>
    <row r="309" spans="4:9" x14ac:dyDescent="0.2">
      <c r="D309" s="86"/>
      <c r="E309" s="364"/>
      <c r="F309" s="364"/>
      <c r="G309" s="364"/>
      <c r="H309" s="364"/>
      <c r="I309" s="364"/>
    </row>
    <row r="310" spans="4:9" x14ac:dyDescent="0.2">
      <c r="D310" s="86"/>
      <c r="E310" s="364"/>
      <c r="F310" s="364"/>
      <c r="G310" s="364"/>
      <c r="H310" s="364"/>
      <c r="I310" s="364"/>
    </row>
    <row r="311" spans="4:9" x14ac:dyDescent="0.2">
      <c r="D311" s="86"/>
      <c r="E311" s="364"/>
      <c r="F311" s="364"/>
      <c r="G311" s="364"/>
      <c r="H311" s="364"/>
      <c r="I311" s="364"/>
    </row>
    <row r="312" spans="4:9" x14ac:dyDescent="0.2">
      <c r="D312" s="86"/>
      <c r="E312" s="364"/>
      <c r="F312" s="364"/>
      <c r="G312" s="364"/>
      <c r="H312" s="364"/>
      <c r="I312" s="364"/>
    </row>
    <row r="313" spans="4:9" x14ac:dyDescent="0.2">
      <c r="D313" s="86"/>
      <c r="E313" s="364"/>
      <c r="F313" s="364"/>
      <c r="G313" s="364"/>
      <c r="H313" s="364"/>
      <c r="I313" s="364"/>
    </row>
    <row r="314" spans="4:9" x14ac:dyDescent="0.2">
      <c r="D314" s="86"/>
      <c r="E314" s="364"/>
      <c r="F314" s="364"/>
      <c r="G314" s="364"/>
      <c r="H314" s="364"/>
      <c r="I314" s="364"/>
    </row>
    <row r="315" spans="4:9" x14ac:dyDescent="0.2">
      <c r="D315" s="86"/>
      <c r="E315" s="364"/>
      <c r="F315" s="364"/>
      <c r="G315" s="364"/>
      <c r="H315" s="364"/>
      <c r="I315" s="364"/>
    </row>
    <row r="316" spans="4:9" x14ac:dyDescent="0.2">
      <c r="D316" s="86"/>
      <c r="E316" s="364"/>
      <c r="F316" s="364"/>
      <c r="G316" s="364"/>
      <c r="H316" s="364"/>
      <c r="I316" s="364"/>
    </row>
    <row r="317" spans="4:9" x14ac:dyDescent="0.2">
      <c r="D317" s="86"/>
      <c r="E317" s="364"/>
      <c r="F317" s="364"/>
      <c r="G317" s="364"/>
      <c r="H317" s="364"/>
      <c r="I317" s="364"/>
    </row>
    <row r="318" spans="4:9" x14ac:dyDescent="0.2">
      <c r="D318" s="86"/>
      <c r="E318" s="364"/>
      <c r="F318" s="364"/>
      <c r="G318" s="364"/>
      <c r="H318" s="364"/>
      <c r="I318" s="364"/>
    </row>
    <row r="319" spans="4:9" x14ac:dyDescent="0.2">
      <c r="D319" s="86"/>
      <c r="E319" s="364"/>
      <c r="F319" s="364"/>
      <c r="G319" s="364"/>
      <c r="H319" s="364"/>
      <c r="I319" s="364"/>
    </row>
    <row r="320" spans="4:9" x14ac:dyDescent="0.2">
      <c r="D320" s="86"/>
      <c r="E320" s="364"/>
      <c r="F320" s="364"/>
      <c r="G320" s="364"/>
      <c r="H320" s="364"/>
      <c r="I320" s="364"/>
    </row>
    <row r="321" spans="4:9" x14ac:dyDescent="0.2">
      <c r="D321" s="86"/>
      <c r="E321" s="364"/>
      <c r="F321" s="364"/>
      <c r="G321" s="364"/>
      <c r="H321" s="364"/>
      <c r="I321" s="364"/>
    </row>
    <row r="322" spans="4:9" x14ac:dyDescent="0.2">
      <c r="D322" s="86"/>
      <c r="E322" s="364"/>
      <c r="F322" s="364"/>
      <c r="G322" s="364"/>
      <c r="H322" s="364"/>
      <c r="I322" s="364"/>
    </row>
    <row r="323" spans="4:9" x14ac:dyDescent="0.2">
      <c r="D323" s="86"/>
      <c r="E323" s="364"/>
      <c r="F323" s="364"/>
      <c r="G323" s="364"/>
      <c r="H323" s="364"/>
      <c r="I323" s="364"/>
    </row>
    <row r="324" spans="4:9" x14ac:dyDescent="0.2">
      <c r="D324" s="86"/>
      <c r="E324" s="364"/>
      <c r="F324" s="364"/>
      <c r="G324" s="364"/>
      <c r="H324" s="364"/>
      <c r="I324" s="364"/>
    </row>
    <row r="325" spans="4:9" x14ac:dyDescent="0.2">
      <c r="D325" s="86"/>
      <c r="E325" s="364"/>
      <c r="F325" s="364"/>
      <c r="G325" s="364"/>
      <c r="H325" s="364"/>
      <c r="I325" s="364"/>
    </row>
    <row r="326" spans="4:9" x14ac:dyDescent="0.2">
      <c r="D326" s="86"/>
      <c r="E326" s="364"/>
      <c r="F326" s="364"/>
      <c r="G326" s="364"/>
      <c r="H326" s="364"/>
      <c r="I326" s="364"/>
    </row>
    <row r="327" spans="4:9" x14ac:dyDescent="0.2">
      <c r="D327" s="86"/>
      <c r="E327" s="364"/>
      <c r="F327" s="364"/>
      <c r="G327" s="364"/>
      <c r="H327" s="364"/>
      <c r="I327" s="364"/>
    </row>
    <row r="328" spans="4:9" x14ac:dyDescent="0.2">
      <c r="D328" s="86"/>
      <c r="E328" s="364"/>
      <c r="F328" s="364"/>
      <c r="G328" s="364"/>
      <c r="H328" s="364"/>
      <c r="I328" s="364"/>
    </row>
    <row r="329" spans="4:9" x14ac:dyDescent="0.2">
      <c r="D329" s="86"/>
      <c r="E329" s="364"/>
      <c r="F329" s="364"/>
      <c r="G329" s="364"/>
      <c r="H329" s="364"/>
      <c r="I329" s="364"/>
    </row>
    <row r="330" spans="4:9" x14ac:dyDescent="0.2">
      <c r="D330" s="86"/>
      <c r="E330" s="364"/>
      <c r="F330" s="364"/>
      <c r="G330" s="364"/>
      <c r="H330" s="364"/>
      <c r="I330" s="364"/>
    </row>
    <row r="331" spans="4:9" x14ac:dyDescent="0.2">
      <c r="D331" s="86"/>
      <c r="E331" s="364"/>
      <c r="F331" s="364"/>
      <c r="G331" s="364"/>
      <c r="H331" s="364"/>
      <c r="I331" s="364"/>
    </row>
    <row r="332" spans="4:9" x14ac:dyDescent="0.2">
      <c r="D332" s="86"/>
      <c r="E332" s="364"/>
      <c r="F332" s="364"/>
      <c r="G332" s="364"/>
      <c r="H332" s="364"/>
      <c r="I332" s="364"/>
    </row>
    <row r="333" spans="4:9" x14ac:dyDescent="0.2">
      <c r="D333" s="86"/>
      <c r="E333" s="364"/>
      <c r="F333" s="364"/>
      <c r="G333" s="364"/>
      <c r="H333" s="364"/>
      <c r="I333" s="364"/>
    </row>
    <row r="334" spans="4:9" x14ac:dyDescent="0.2">
      <c r="D334" s="86"/>
      <c r="E334" s="364"/>
      <c r="F334" s="364"/>
      <c r="G334" s="364"/>
      <c r="H334" s="364"/>
      <c r="I334" s="364"/>
    </row>
    <row r="335" spans="4:9" x14ac:dyDescent="0.2">
      <c r="D335" s="86"/>
      <c r="E335" s="364"/>
      <c r="F335" s="364"/>
      <c r="G335" s="364"/>
      <c r="H335" s="364"/>
      <c r="I335" s="364"/>
    </row>
    <row r="336" spans="4:9" x14ac:dyDescent="0.2">
      <c r="D336" s="86"/>
      <c r="E336" s="364"/>
      <c r="F336" s="364"/>
      <c r="G336" s="364"/>
      <c r="H336" s="364"/>
      <c r="I336" s="364"/>
    </row>
    <row r="337" spans="4:9" x14ac:dyDescent="0.2">
      <c r="D337" s="86"/>
      <c r="E337" s="364"/>
      <c r="F337" s="364"/>
      <c r="G337" s="364"/>
      <c r="H337" s="364"/>
      <c r="I337" s="364"/>
    </row>
    <row r="338" spans="4:9" x14ac:dyDescent="0.2">
      <c r="D338" s="86"/>
      <c r="E338" s="364"/>
      <c r="F338" s="364"/>
      <c r="G338" s="364"/>
      <c r="H338" s="364"/>
      <c r="I338" s="364"/>
    </row>
    <row r="339" spans="4:9" x14ac:dyDescent="0.2">
      <c r="D339" s="86"/>
      <c r="E339" s="364"/>
      <c r="F339" s="364"/>
      <c r="G339" s="364"/>
      <c r="H339" s="364"/>
      <c r="I339" s="364"/>
    </row>
    <row r="340" spans="4:9" x14ac:dyDescent="0.2">
      <c r="D340" s="86"/>
      <c r="E340" s="364"/>
      <c r="F340" s="364"/>
      <c r="G340" s="364"/>
      <c r="H340" s="364"/>
      <c r="I340" s="364"/>
    </row>
    <row r="341" spans="4:9" x14ac:dyDescent="0.2">
      <c r="D341" s="86"/>
      <c r="E341" s="364"/>
      <c r="F341" s="364"/>
      <c r="G341" s="364"/>
      <c r="H341" s="364"/>
      <c r="I341" s="364"/>
    </row>
    <row r="342" spans="4:9" x14ac:dyDescent="0.2">
      <c r="D342" s="86"/>
      <c r="E342" s="364"/>
      <c r="F342" s="364"/>
      <c r="G342" s="364"/>
      <c r="H342" s="364"/>
      <c r="I342" s="364"/>
    </row>
    <row r="343" spans="4:9" x14ac:dyDescent="0.2">
      <c r="D343" s="86"/>
      <c r="E343" s="364"/>
      <c r="F343" s="364"/>
      <c r="G343" s="364"/>
      <c r="H343" s="364"/>
      <c r="I343" s="364"/>
    </row>
    <row r="344" spans="4:9" x14ac:dyDescent="0.2">
      <c r="D344" s="86"/>
      <c r="E344" s="364"/>
      <c r="F344" s="364"/>
      <c r="G344" s="364"/>
      <c r="H344" s="364"/>
      <c r="I344" s="364"/>
    </row>
    <row r="345" spans="4:9" x14ac:dyDescent="0.2">
      <c r="D345" s="86"/>
      <c r="E345" s="364"/>
      <c r="F345" s="364"/>
      <c r="G345" s="364"/>
      <c r="H345" s="364"/>
      <c r="I345" s="364"/>
    </row>
    <row r="346" spans="4:9" x14ac:dyDescent="0.2">
      <c r="D346" s="86"/>
      <c r="E346" s="364"/>
      <c r="F346" s="364"/>
      <c r="G346" s="364"/>
      <c r="H346" s="364"/>
      <c r="I346" s="364"/>
    </row>
    <row r="347" spans="4:9" x14ac:dyDescent="0.2">
      <c r="D347" s="86"/>
      <c r="E347" s="364"/>
      <c r="F347" s="364"/>
      <c r="G347" s="364"/>
      <c r="H347" s="364"/>
      <c r="I347" s="364"/>
    </row>
    <row r="348" spans="4:9" x14ac:dyDescent="0.2">
      <c r="D348" s="86"/>
      <c r="E348" s="364"/>
      <c r="F348" s="364"/>
      <c r="G348" s="364"/>
      <c r="H348" s="364"/>
      <c r="I348" s="364"/>
    </row>
    <row r="349" spans="4:9" x14ac:dyDescent="0.2">
      <c r="D349" s="86"/>
      <c r="E349" s="364"/>
      <c r="F349" s="364"/>
      <c r="G349" s="364"/>
      <c r="H349" s="364"/>
      <c r="I349" s="364"/>
    </row>
    <row r="350" spans="4:9" x14ac:dyDescent="0.2">
      <c r="D350" s="86"/>
      <c r="E350" s="364"/>
      <c r="F350" s="364"/>
      <c r="G350" s="364"/>
      <c r="H350" s="364"/>
      <c r="I350" s="364"/>
    </row>
    <row r="351" spans="4:9" x14ac:dyDescent="0.2">
      <c r="D351" s="86"/>
      <c r="E351" s="364"/>
      <c r="F351" s="364"/>
      <c r="G351" s="364"/>
      <c r="H351" s="364"/>
      <c r="I351" s="364"/>
    </row>
    <row r="352" spans="4:9" x14ac:dyDescent="0.2">
      <c r="D352" s="86"/>
      <c r="E352" s="364"/>
      <c r="F352" s="364"/>
      <c r="G352" s="364"/>
      <c r="H352" s="364"/>
      <c r="I352" s="364"/>
    </row>
    <row r="353" spans="4:9" x14ac:dyDescent="0.2">
      <c r="D353" s="86"/>
      <c r="E353" s="364"/>
      <c r="F353" s="364"/>
      <c r="G353" s="364"/>
      <c r="H353" s="364"/>
      <c r="I353" s="364"/>
    </row>
    <row r="354" spans="4:9" x14ac:dyDescent="0.2">
      <c r="D354" s="86"/>
      <c r="E354" s="364"/>
      <c r="F354" s="364"/>
      <c r="G354" s="364"/>
      <c r="H354" s="364"/>
      <c r="I354" s="364"/>
    </row>
    <row r="355" spans="4:9" x14ac:dyDescent="0.2">
      <c r="D355" s="86"/>
      <c r="E355" s="364"/>
      <c r="F355" s="364"/>
      <c r="G355" s="364"/>
      <c r="H355" s="364"/>
      <c r="I355" s="364"/>
    </row>
    <row r="356" spans="4:9" x14ac:dyDescent="0.2">
      <c r="D356" s="86"/>
      <c r="E356" s="364"/>
      <c r="F356" s="364"/>
      <c r="G356" s="364"/>
      <c r="H356" s="364"/>
      <c r="I356" s="364"/>
    </row>
    <row r="357" spans="4:9" x14ac:dyDescent="0.2">
      <c r="D357" s="86"/>
      <c r="E357" s="364"/>
      <c r="F357" s="364"/>
      <c r="G357" s="364"/>
      <c r="H357" s="364"/>
      <c r="I357" s="364"/>
    </row>
    <row r="358" spans="4:9" x14ac:dyDescent="0.2">
      <c r="D358" s="86"/>
      <c r="E358" s="364"/>
      <c r="F358" s="364"/>
      <c r="G358" s="364"/>
      <c r="H358" s="364"/>
      <c r="I358" s="364"/>
    </row>
    <row r="359" spans="4:9" x14ac:dyDescent="0.2">
      <c r="D359" s="86"/>
      <c r="E359" s="364"/>
      <c r="F359" s="364"/>
      <c r="G359" s="364"/>
      <c r="H359" s="364"/>
      <c r="I359" s="364"/>
    </row>
    <row r="360" spans="4:9" x14ac:dyDescent="0.2">
      <c r="D360" s="86"/>
      <c r="E360" s="364"/>
      <c r="F360" s="364"/>
      <c r="G360" s="364"/>
      <c r="H360" s="364"/>
      <c r="I360" s="364"/>
    </row>
    <row r="361" spans="4:9" x14ac:dyDescent="0.2">
      <c r="D361" s="86"/>
      <c r="E361" s="364"/>
      <c r="F361" s="364"/>
      <c r="G361" s="364"/>
      <c r="H361" s="364"/>
      <c r="I361" s="364"/>
    </row>
    <row r="362" spans="4:9" x14ac:dyDescent="0.2">
      <c r="D362" s="86"/>
      <c r="E362" s="364"/>
      <c r="F362" s="364"/>
      <c r="G362" s="364"/>
      <c r="H362" s="364"/>
      <c r="I362" s="364"/>
    </row>
    <row r="363" spans="4:9" x14ac:dyDescent="0.2">
      <c r="D363" s="86"/>
      <c r="E363" s="364"/>
      <c r="F363" s="364"/>
      <c r="G363" s="364"/>
      <c r="H363" s="364"/>
      <c r="I363" s="364"/>
    </row>
    <row r="364" spans="4:9" x14ac:dyDescent="0.2">
      <c r="D364" s="86"/>
      <c r="E364" s="364"/>
      <c r="F364" s="364"/>
      <c r="G364" s="364"/>
      <c r="H364" s="364"/>
      <c r="I364" s="364"/>
    </row>
    <row r="365" spans="4:9" x14ac:dyDescent="0.2">
      <c r="D365" s="86"/>
      <c r="E365" s="364"/>
      <c r="F365" s="364"/>
      <c r="G365" s="364"/>
      <c r="H365" s="364"/>
      <c r="I365" s="364"/>
    </row>
    <row r="366" spans="4:9" x14ac:dyDescent="0.2">
      <c r="D366" s="86"/>
      <c r="E366" s="364"/>
      <c r="F366" s="364"/>
      <c r="G366" s="364"/>
      <c r="H366" s="364"/>
      <c r="I366" s="364"/>
    </row>
    <row r="367" spans="4:9" x14ac:dyDescent="0.2">
      <c r="D367" s="86"/>
      <c r="E367" s="364"/>
      <c r="F367" s="364"/>
      <c r="G367" s="364"/>
      <c r="H367" s="364"/>
      <c r="I367" s="364"/>
    </row>
    <row r="368" spans="4:9" x14ac:dyDescent="0.2">
      <c r="D368" s="86"/>
      <c r="E368" s="364"/>
      <c r="F368" s="364"/>
      <c r="G368" s="364"/>
      <c r="H368" s="364"/>
      <c r="I368" s="364"/>
    </row>
    <row r="369" spans="4:9" x14ac:dyDescent="0.2">
      <c r="D369" s="86"/>
      <c r="E369" s="364"/>
      <c r="F369" s="364"/>
      <c r="G369" s="364"/>
      <c r="H369" s="364"/>
      <c r="I369" s="364"/>
    </row>
    <row r="370" spans="4:9" x14ac:dyDescent="0.2">
      <c r="D370" s="86"/>
      <c r="E370" s="364"/>
      <c r="F370" s="364"/>
      <c r="G370" s="364"/>
      <c r="H370" s="364"/>
      <c r="I370" s="364"/>
    </row>
    <row r="371" spans="4:9" x14ac:dyDescent="0.2">
      <c r="D371" s="86"/>
      <c r="E371" s="364"/>
      <c r="F371" s="364"/>
      <c r="G371" s="364"/>
      <c r="H371" s="364"/>
      <c r="I371" s="364"/>
    </row>
    <row r="372" spans="4:9" x14ac:dyDescent="0.2">
      <c r="D372" s="86"/>
      <c r="E372" s="364"/>
      <c r="F372" s="364"/>
      <c r="G372" s="364"/>
      <c r="H372" s="364"/>
      <c r="I372" s="364"/>
    </row>
    <row r="373" spans="4:9" x14ac:dyDescent="0.2">
      <c r="D373" s="86"/>
      <c r="E373" s="364"/>
      <c r="F373" s="364"/>
      <c r="G373" s="364"/>
      <c r="H373" s="364"/>
      <c r="I373" s="364"/>
    </row>
    <row r="374" spans="4:9" x14ac:dyDescent="0.2">
      <c r="D374" s="86"/>
      <c r="E374" s="364"/>
      <c r="F374" s="364"/>
      <c r="G374" s="364"/>
      <c r="H374" s="364"/>
      <c r="I374" s="364"/>
    </row>
    <row r="375" spans="4:9" x14ac:dyDescent="0.2">
      <c r="D375" s="86"/>
      <c r="E375" s="364"/>
      <c r="F375" s="364"/>
      <c r="G375" s="364"/>
      <c r="H375" s="364"/>
      <c r="I375" s="364"/>
    </row>
    <row r="376" spans="4:9" x14ac:dyDescent="0.2">
      <c r="D376" s="86"/>
      <c r="E376" s="364"/>
      <c r="F376" s="364"/>
      <c r="G376" s="364"/>
      <c r="H376" s="364"/>
      <c r="I376" s="364"/>
    </row>
    <row r="377" spans="4:9" x14ac:dyDescent="0.2">
      <c r="D377" s="86"/>
      <c r="E377" s="364"/>
      <c r="F377" s="364"/>
      <c r="G377" s="364"/>
      <c r="H377" s="364"/>
      <c r="I377" s="364"/>
    </row>
    <row r="378" spans="4:9" x14ac:dyDescent="0.2">
      <c r="D378" s="86"/>
      <c r="E378" s="364"/>
      <c r="F378" s="364"/>
      <c r="G378" s="364"/>
      <c r="H378" s="364"/>
      <c r="I378" s="364"/>
    </row>
    <row r="379" spans="4:9" x14ac:dyDescent="0.2">
      <c r="D379" s="86"/>
      <c r="E379" s="364"/>
      <c r="F379" s="364"/>
      <c r="G379" s="364"/>
      <c r="H379" s="364"/>
      <c r="I379" s="364"/>
    </row>
    <row r="380" spans="4:9" x14ac:dyDescent="0.2">
      <c r="D380" s="86"/>
      <c r="E380" s="364"/>
      <c r="F380" s="364"/>
      <c r="G380" s="364"/>
      <c r="H380" s="364"/>
      <c r="I380" s="364"/>
    </row>
    <row r="381" spans="4:9" x14ac:dyDescent="0.2">
      <c r="D381" s="86"/>
      <c r="E381" s="364"/>
      <c r="F381" s="364"/>
      <c r="G381" s="364"/>
      <c r="H381" s="364"/>
      <c r="I381" s="364"/>
    </row>
    <row r="382" spans="4:9" x14ac:dyDescent="0.2">
      <c r="D382" s="86"/>
      <c r="E382" s="364"/>
      <c r="F382" s="364"/>
      <c r="G382" s="364"/>
      <c r="H382" s="364"/>
      <c r="I382" s="364"/>
    </row>
    <row r="383" spans="4:9" x14ac:dyDescent="0.2">
      <c r="D383" s="86"/>
      <c r="E383" s="364"/>
      <c r="F383" s="364"/>
      <c r="G383" s="364"/>
      <c r="H383" s="364"/>
      <c r="I383" s="364"/>
    </row>
    <row r="384" spans="4:9" x14ac:dyDescent="0.2">
      <c r="D384" s="86"/>
      <c r="E384" s="364"/>
      <c r="F384" s="364"/>
      <c r="G384" s="364"/>
      <c r="H384" s="364"/>
      <c r="I384" s="364"/>
    </row>
    <row r="385" spans="4:9" x14ac:dyDescent="0.2">
      <c r="D385" s="86"/>
      <c r="E385" s="364"/>
      <c r="F385" s="364"/>
      <c r="G385" s="364"/>
      <c r="H385" s="364"/>
      <c r="I385" s="364"/>
    </row>
    <row r="386" spans="4:9" x14ac:dyDescent="0.2">
      <c r="D386" s="86"/>
      <c r="E386" s="364"/>
      <c r="F386" s="364"/>
      <c r="G386" s="364"/>
      <c r="H386" s="364"/>
      <c r="I386" s="364"/>
    </row>
    <row r="387" spans="4:9" x14ac:dyDescent="0.2">
      <c r="D387" s="86"/>
      <c r="E387" s="364"/>
      <c r="F387" s="364"/>
      <c r="G387" s="364"/>
      <c r="H387" s="364"/>
      <c r="I387" s="364"/>
    </row>
    <row r="388" spans="4:9" x14ac:dyDescent="0.2">
      <c r="D388" s="86"/>
      <c r="E388" s="364"/>
      <c r="F388" s="364"/>
      <c r="G388" s="364"/>
      <c r="H388" s="364"/>
      <c r="I388" s="364"/>
    </row>
    <row r="389" spans="4:9" x14ac:dyDescent="0.2">
      <c r="D389" s="86"/>
      <c r="E389" s="364"/>
      <c r="F389" s="364"/>
      <c r="G389" s="364"/>
      <c r="H389" s="364"/>
      <c r="I389" s="364"/>
    </row>
    <row r="390" spans="4:9" x14ac:dyDescent="0.2">
      <c r="D390" s="86"/>
      <c r="E390" s="364"/>
      <c r="F390" s="364"/>
      <c r="G390" s="364"/>
      <c r="H390" s="364"/>
      <c r="I390" s="364"/>
    </row>
    <row r="391" spans="4:9" x14ac:dyDescent="0.2">
      <c r="D391" s="86"/>
      <c r="E391" s="364"/>
      <c r="F391" s="364"/>
      <c r="G391" s="364"/>
      <c r="H391" s="364"/>
      <c r="I391" s="364"/>
    </row>
    <row r="392" spans="4:9" x14ac:dyDescent="0.2">
      <c r="D392" s="86"/>
      <c r="E392" s="364"/>
      <c r="F392" s="364"/>
      <c r="G392" s="364"/>
      <c r="H392" s="364"/>
      <c r="I392" s="364"/>
    </row>
    <row r="393" spans="4:9" x14ac:dyDescent="0.2">
      <c r="D393" s="86"/>
      <c r="E393" s="364"/>
      <c r="F393" s="364"/>
      <c r="G393" s="364"/>
      <c r="H393" s="364"/>
      <c r="I393" s="364"/>
    </row>
    <row r="394" spans="4:9" x14ac:dyDescent="0.2">
      <c r="D394" s="86"/>
      <c r="E394" s="364"/>
      <c r="F394" s="364"/>
      <c r="G394" s="364"/>
      <c r="H394" s="364"/>
      <c r="I394" s="364"/>
    </row>
    <row r="395" spans="4:9" x14ac:dyDescent="0.2">
      <c r="D395" s="86"/>
      <c r="E395" s="364"/>
      <c r="F395" s="364"/>
      <c r="G395" s="364"/>
      <c r="H395" s="364"/>
      <c r="I395" s="364"/>
    </row>
    <row r="396" spans="4:9" x14ac:dyDescent="0.2">
      <c r="D396" s="86"/>
      <c r="E396" s="364"/>
      <c r="F396" s="364"/>
      <c r="G396" s="364"/>
      <c r="H396" s="364"/>
      <c r="I396" s="364"/>
    </row>
    <row r="397" spans="4:9" x14ac:dyDescent="0.2">
      <c r="D397" s="86"/>
      <c r="E397" s="364"/>
      <c r="F397" s="364"/>
      <c r="G397" s="364"/>
      <c r="H397" s="364"/>
      <c r="I397" s="364"/>
    </row>
    <row r="398" spans="4:9" x14ac:dyDescent="0.2">
      <c r="D398" s="86"/>
      <c r="E398" s="364"/>
      <c r="F398" s="364"/>
      <c r="G398" s="364"/>
      <c r="H398" s="364"/>
      <c r="I398" s="364"/>
    </row>
    <row r="399" spans="4:9" x14ac:dyDescent="0.2">
      <c r="D399" s="86"/>
      <c r="E399" s="364"/>
      <c r="F399" s="364"/>
      <c r="G399" s="364"/>
      <c r="H399" s="364"/>
      <c r="I399" s="364"/>
    </row>
    <row r="400" spans="4:9" x14ac:dyDescent="0.2">
      <c r="D400" s="86"/>
      <c r="E400" s="364"/>
      <c r="F400" s="364"/>
      <c r="G400" s="364"/>
      <c r="H400" s="364"/>
      <c r="I400" s="364"/>
    </row>
    <row r="401" spans="4:9" x14ac:dyDescent="0.2">
      <c r="D401" s="86"/>
      <c r="E401" s="364"/>
      <c r="F401" s="364"/>
      <c r="G401" s="364"/>
      <c r="H401" s="364"/>
      <c r="I401" s="364"/>
    </row>
    <row r="402" spans="4:9" x14ac:dyDescent="0.2">
      <c r="D402" s="86"/>
      <c r="E402" s="364"/>
      <c r="F402" s="364"/>
      <c r="G402" s="364"/>
      <c r="H402" s="364"/>
      <c r="I402" s="364"/>
    </row>
    <row r="403" spans="4:9" x14ac:dyDescent="0.2">
      <c r="D403" s="86"/>
      <c r="E403" s="364"/>
      <c r="F403" s="364"/>
      <c r="G403" s="364"/>
      <c r="H403" s="364"/>
      <c r="I403" s="364"/>
    </row>
    <row r="404" spans="4:9" x14ac:dyDescent="0.2">
      <c r="D404" s="86"/>
      <c r="E404" s="364"/>
      <c r="F404" s="364"/>
      <c r="G404" s="364"/>
      <c r="H404" s="364"/>
      <c r="I404" s="364"/>
    </row>
    <row r="405" spans="4:9" x14ac:dyDescent="0.2">
      <c r="D405" s="86"/>
      <c r="E405" s="364"/>
      <c r="F405" s="364"/>
      <c r="G405" s="364"/>
      <c r="H405" s="364"/>
      <c r="I405" s="364"/>
    </row>
    <row r="406" spans="4:9" x14ac:dyDescent="0.2">
      <c r="D406" s="86"/>
      <c r="E406" s="364"/>
      <c r="F406" s="364"/>
      <c r="G406" s="364"/>
      <c r="H406" s="364"/>
      <c r="I406" s="364"/>
    </row>
    <row r="407" spans="4:9" x14ac:dyDescent="0.2">
      <c r="D407" s="86"/>
      <c r="E407" s="364"/>
      <c r="F407" s="364"/>
      <c r="G407" s="364"/>
      <c r="H407" s="364"/>
      <c r="I407" s="364"/>
    </row>
    <row r="408" spans="4:9" x14ac:dyDescent="0.2">
      <c r="D408" s="86"/>
      <c r="E408" s="364"/>
      <c r="F408" s="364"/>
      <c r="G408" s="364"/>
      <c r="H408" s="364"/>
      <c r="I408" s="364"/>
    </row>
    <row r="409" spans="4:9" x14ac:dyDescent="0.2">
      <c r="D409" s="86"/>
      <c r="E409" s="364"/>
      <c r="F409" s="364"/>
      <c r="G409" s="364"/>
      <c r="H409" s="364"/>
      <c r="I409" s="364"/>
    </row>
    <row r="410" spans="4:9" x14ac:dyDescent="0.2">
      <c r="D410" s="86"/>
      <c r="E410" s="364"/>
      <c r="F410" s="364"/>
      <c r="G410" s="364"/>
      <c r="H410" s="364"/>
      <c r="I410" s="364"/>
    </row>
    <row r="411" spans="4:9" x14ac:dyDescent="0.2">
      <c r="D411" s="86"/>
      <c r="E411" s="364"/>
      <c r="F411" s="364"/>
      <c r="G411" s="364"/>
      <c r="H411" s="364"/>
      <c r="I411" s="364"/>
    </row>
    <row r="412" spans="4:9" x14ac:dyDescent="0.2">
      <c r="D412" s="86"/>
      <c r="E412" s="364"/>
      <c r="F412" s="364"/>
      <c r="G412" s="364"/>
      <c r="H412" s="364"/>
      <c r="I412" s="364"/>
    </row>
    <row r="413" spans="4:9" x14ac:dyDescent="0.2">
      <c r="D413" s="86"/>
      <c r="E413" s="364"/>
      <c r="F413" s="364"/>
      <c r="G413" s="364"/>
      <c r="H413" s="364"/>
      <c r="I413" s="364"/>
    </row>
    <row r="414" spans="4:9" x14ac:dyDescent="0.2">
      <c r="D414" s="86"/>
      <c r="E414" s="364"/>
      <c r="F414" s="364"/>
      <c r="G414" s="364"/>
      <c r="H414" s="364"/>
      <c r="I414" s="364"/>
    </row>
    <row r="415" spans="4:9" x14ac:dyDescent="0.2">
      <c r="D415" s="86"/>
      <c r="E415" s="364"/>
      <c r="F415" s="364"/>
      <c r="G415" s="364"/>
      <c r="H415" s="364"/>
      <c r="I415" s="364"/>
    </row>
    <row r="416" spans="4:9" x14ac:dyDescent="0.2">
      <c r="D416" s="86"/>
      <c r="E416" s="364"/>
      <c r="F416" s="364"/>
      <c r="G416" s="364"/>
      <c r="H416" s="364"/>
      <c r="I416" s="364"/>
    </row>
    <row r="417" spans="4:9" x14ac:dyDescent="0.2">
      <c r="D417" s="86"/>
      <c r="E417" s="364"/>
      <c r="F417" s="364"/>
      <c r="G417" s="364"/>
      <c r="H417" s="364"/>
      <c r="I417" s="364"/>
    </row>
    <row r="418" spans="4:9" x14ac:dyDescent="0.2">
      <c r="D418" s="86"/>
      <c r="E418" s="364"/>
      <c r="F418" s="364"/>
      <c r="G418" s="364"/>
      <c r="H418" s="364"/>
      <c r="I418" s="364"/>
    </row>
    <row r="419" spans="4:9" x14ac:dyDescent="0.2">
      <c r="D419" s="86"/>
      <c r="E419" s="364"/>
      <c r="F419" s="364"/>
      <c r="G419" s="364"/>
      <c r="H419" s="364"/>
      <c r="I419" s="364"/>
    </row>
    <row r="420" spans="4:9" x14ac:dyDescent="0.2">
      <c r="D420" s="86"/>
      <c r="E420" s="364"/>
      <c r="F420" s="364"/>
      <c r="G420" s="364"/>
      <c r="H420" s="364"/>
      <c r="I420" s="364"/>
    </row>
    <row r="421" spans="4:9" x14ac:dyDescent="0.2">
      <c r="D421" s="86"/>
      <c r="E421" s="364"/>
      <c r="F421" s="364"/>
      <c r="G421" s="364"/>
      <c r="H421" s="364"/>
      <c r="I421" s="364"/>
    </row>
    <row r="422" spans="4:9" x14ac:dyDescent="0.2">
      <c r="D422" s="86"/>
      <c r="E422" s="364"/>
      <c r="F422" s="364"/>
      <c r="G422" s="364"/>
      <c r="H422" s="364"/>
      <c r="I422" s="364"/>
    </row>
    <row r="423" spans="4:9" x14ac:dyDescent="0.2">
      <c r="D423" s="86"/>
      <c r="E423" s="364"/>
      <c r="F423" s="364"/>
      <c r="G423" s="364"/>
      <c r="H423" s="364"/>
      <c r="I423" s="364"/>
    </row>
    <row r="424" spans="4:9" x14ac:dyDescent="0.2">
      <c r="D424" s="86"/>
      <c r="E424" s="364"/>
      <c r="F424" s="364"/>
      <c r="G424" s="364"/>
      <c r="H424" s="364"/>
      <c r="I424" s="364"/>
    </row>
    <row r="425" spans="4:9" x14ac:dyDescent="0.2">
      <c r="D425" s="86"/>
      <c r="E425" s="364"/>
      <c r="F425" s="364"/>
      <c r="G425" s="364"/>
      <c r="H425" s="364"/>
      <c r="I425" s="364"/>
    </row>
    <row r="426" spans="4:9" x14ac:dyDescent="0.2">
      <c r="D426" s="86"/>
      <c r="E426" s="364"/>
      <c r="F426" s="364"/>
      <c r="G426" s="364"/>
      <c r="H426" s="364"/>
      <c r="I426" s="364"/>
    </row>
    <row r="427" spans="4:9" x14ac:dyDescent="0.2">
      <c r="D427" s="86"/>
      <c r="E427" s="364"/>
      <c r="F427" s="364"/>
      <c r="G427" s="364"/>
      <c r="H427" s="364"/>
      <c r="I427" s="364"/>
    </row>
    <row r="428" spans="4:9" x14ac:dyDescent="0.2">
      <c r="D428" s="86"/>
      <c r="E428" s="364"/>
      <c r="F428" s="364"/>
      <c r="G428" s="364"/>
      <c r="H428" s="364"/>
      <c r="I428" s="364"/>
    </row>
    <row r="429" spans="4:9" x14ac:dyDescent="0.2">
      <c r="D429" s="86"/>
      <c r="E429" s="364"/>
      <c r="F429" s="364"/>
      <c r="G429" s="364"/>
      <c r="H429" s="364"/>
      <c r="I429" s="364"/>
    </row>
    <row r="430" spans="4:9" x14ac:dyDescent="0.2">
      <c r="D430" s="86"/>
      <c r="E430" s="364"/>
      <c r="F430" s="364"/>
      <c r="G430" s="364"/>
      <c r="H430" s="364"/>
      <c r="I430" s="364"/>
    </row>
    <row r="431" spans="4:9" x14ac:dyDescent="0.2">
      <c r="D431" s="86"/>
      <c r="E431" s="364"/>
      <c r="F431" s="364"/>
      <c r="G431" s="364"/>
      <c r="H431" s="364"/>
      <c r="I431" s="364"/>
    </row>
    <row r="432" spans="4:9" x14ac:dyDescent="0.2">
      <c r="D432" s="86"/>
      <c r="E432" s="364"/>
      <c r="F432" s="364"/>
      <c r="G432" s="364"/>
      <c r="H432" s="364"/>
      <c r="I432" s="364"/>
    </row>
    <row r="433" spans="4:9" x14ac:dyDescent="0.2">
      <c r="D433" s="86"/>
      <c r="E433" s="364"/>
      <c r="F433" s="364"/>
      <c r="G433" s="364"/>
      <c r="H433" s="364"/>
      <c r="I433" s="364"/>
    </row>
    <row r="434" spans="4:9" x14ac:dyDescent="0.2">
      <c r="D434" s="86"/>
      <c r="E434" s="364"/>
      <c r="F434" s="364"/>
      <c r="G434" s="364"/>
      <c r="H434" s="364"/>
      <c r="I434" s="364"/>
    </row>
    <row r="435" spans="4:9" x14ac:dyDescent="0.2">
      <c r="D435" s="86"/>
      <c r="E435" s="364"/>
      <c r="F435" s="364"/>
      <c r="G435" s="364"/>
      <c r="H435" s="364"/>
      <c r="I435" s="364"/>
    </row>
    <row r="436" spans="4:9" x14ac:dyDescent="0.2">
      <c r="D436" s="86"/>
      <c r="E436" s="364"/>
      <c r="F436" s="364"/>
      <c r="G436" s="364"/>
      <c r="H436" s="364"/>
      <c r="I436" s="364"/>
    </row>
    <row r="437" spans="4:9" x14ac:dyDescent="0.2">
      <c r="D437" s="86"/>
      <c r="E437" s="364"/>
      <c r="F437" s="364"/>
      <c r="G437" s="364"/>
      <c r="H437" s="364"/>
      <c r="I437" s="364"/>
    </row>
    <row r="438" spans="4:9" x14ac:dyDescent="0.2">
      <c r="D438" s="86"/>
      <c r="E438" s="364"/>
      <c r="F438" s="364"/>
      <c r="G438" s="364"/>
      <c r="H438" s="364"/>
      <c r="I438" s="364"/>
    </row>
    <row r="439" spans="4:9" x14ac:dyDescent="0.2">
      <c r="D439" s="86"/>
      <c r="E439" s="364"/>
      <c r="F439" s="364"/>
      <c r="G439" s="364"/>
      <c r="H439" s="364"/>
      <c r="I439" s="364"/>
    </row>
    <row r="440" spans="4:9" x14ac:dyDescent="0.2">
      <c r="D440" s="86"/>
      <c r="E440" s="364"/>
      <c r="F440" s="364"/>
      <c r="G440" s="364"/>
      <c r="H440" s="364"/>
      <c r="I440" s="364"/>
    </row>
    <row r="441" spans="4:9" x14ac:dyDescent="0.2">
      <c r="D441" s="86"/>
      <c r="E441" s="364"/>
      <c r="F441" s="364"/>
      <c r="G441" s="364"/>
      <c r="H441" s="364"/>
      <c r="I441" s="364"/>
    </row>
    <row r="442" spans="4:9" x14ac:dyDescent="0.2">
      <c r="D442" s="86"/>
      <c r="E442" s="364"/>
      <c r="F442" s="364"/>
      <c r="G442" s="364"/>
      <c r="H442" s="364"/>
      <c r="I442" s="364"/>
    </row>
    <row r="443" spans="4:9" x14ac:dyDescent="0.2">
      <c r="D443" s="86"/>
      <c r="E443" s="364"/>
      <c r="F443" s="364"/>
      <c r="G443" s="364"/>
      <c r="H443" s="364"/>
      <c r="I443" s="364"/>
    </row>
    <row r="444" spans="4:9" x14ac:dyDescent="0.2">
      <c r="D444" s="86"/>
      <c r="E444" s="364"/>
      <c r="F444" s="364"/>
      <c r="G444" s="364"/>
      <c r="H444" s="364"/>
      <c r="I444" s="364"/>
    </row>
    <row r="445" spans="4:9" x14ac:dyDescent="0.2">
      <c r="D445" s="86"/>
      <c r="E445" s="364"/>
      <c r="F445" s="364"/>
      <c r="G445" s="364"/>
      <c r="H445" s="364"/>
      <c r="I445" s="364"/>
    </row>
    <row r="446" spans="4:9" x14ac:dyDescent="0.2">
      <c r="D446" s="86"/>
      <c r="E446" s="364"/>
      <c r="F446" s="364"/>
      <c r="G446" s="364"/>
      <c r="H446" s="364"/>
      <c r="I446" s="364"/>
    </row>
    <row r="447" spans="4:9" x14ac:dyDescent="0.2">
      <c r="D447" s="86"/>
      <c r="E447" s="364"/>
      <c r="F447" s="364"/>
      <c r="G447" s="364"/>
      <c r="H447" s="364"/>
      <c r="I447" s="364"/>
    </row>
    <row r="448" spans="4:9" x14ac:dyDescent="0.2">
      <c r="D448" s="86"/>
      <c r="E448" s="364"/>
      <c r="F448" s="364"/>
      <c r="G448" s="364"/>
      <c r="H448" s="364"/>
      <c r="I448" s="364"/>
    </row>
    <row r="449" spans="4:9" x14ac:dyDescent="0.2">
      <c r="D449" s="86"/>
      <c r="E449" s="364"/>
      <c r="F449" s="364"/>
      <c r="G449" s="364"/>
      <c r="H449" s="364"/>
      <c r="I449" s="364"/>
    </row>
    <row r="450" spans="4:9" x14ac:dyDescent="0.2">
      <c r="D450" s="86"/>
      <c r="E450" s="364"/>
      <c r="F450" s="364"/>
      <c r="G450" s="364"/>
      <c r="H450" s="364"/>
      <c r="I450" s="364"/>
    </row>
    <row r="451" spans="4:9" x14ac:dyDescent="0.2">
      <c r="D451" s="86"/>
      <c r="E451" s="364"/>
      <c r="F451" s="364"/>
      <c r="G451" s="364"/>
      <c r="H451" s="364"/>
      <c r="I451" s="364"/>
    </row>
    <row r="452" spans="4:9" x14ac:dyDescent="0.2">
      <c r="D452" s="86"/>
      <c r="E452" s="364"/>
      <c r="F452" s="364"/>
      <c r="G452" s="364"/>
      <c r="H452" s="364"/>
      <c r="I452" s="364"/>
    </row>
    <row r="453" spans="4:9" x14ac:dyDescent="0.2">
      <c r="D453" s="86"/>
      <c r="E453" s="364"/>
      <c r="F453" s="364"/>
      <c r="G453" s="364"/>
      <c r="H453" s="364"/>
      <c r="I453" s="364"/>
    </row>
    <row r="454" spans="4:9" x14ac:dyDescent="0.2">
      <c r="D454" s="86"/>
      <c r="E454" s="364"/>
      <c r="F454" s="364"/>
      <c r="G454" s="364"/>
      <c r="H454" s="364"/>
      <c r="I454" s="364"/>
    </row>
    <row r="455" spans="4:9" x14ac:dyDescent="0.2">
      <c r="D455" s="86"/>
      <c r="E455" s="364"/>
      <c r="F455" s="364"/>
      <c r="G455" s="364"/>
      <c r="H455" s="364"/>
      <c r="I455" s="364"/>
    </row>
    <row r="456" spans="4:9" x14ac:dyDescent="0.2">
      <c r="D456" s="86"/>
      <c r="E456" s="364"/>
      <c r="F456" s="364"/>
      <c r="G456" s="364"/>
      <c r="H456" s="364"/>
      <c r="I456" s="364"/>
    </row>
    <row r="457" spans="4:9" x14ac:dyDescent="0.2">
      <c r="D457" s="86"/>
      <c r="E457" s="364"/>
      <c r="F457" s="364"/>
      <c r="G457" s="364"/>
      <c r="H457" s="364"/>
      <c r="I457" s="364"/>
    </row>
    <row r="458" spans="4:9" x14ac:dyDescent="0.2">
      <c r="D458" s="86"/>
      <c r="E458" s="364"/>
      <c r="F458" s="364"/>
      <c r="G458" s="364"/>
      <c r="H458" s="364"/>
      <c r="I458" s="364"/>
    </row>
    <row r="459" spans="4:9" x14ac:dyDescent="0.2">
      <c r="D459" s="86"/>
      <c r="E459" s="364"/>
      <c r="F459" s="364"/>
      <c r="G459" s="364"/>
      <c r="H459" s="364"/>
      <c r="I459" s="364"/>
    </row>
    <row r="460" spans="4:9" x14ac:dyDescent="0.2">
      <c r="D460" s="86"/>
      <c r="E460" s="364"/>
      <c r="F460" s="364"/>
      <c r="G460" s="364"/>
      <c r="H460" s="364"/>
      <c r="I460" s="364"/>
    </row>
    <row r="461" spans="4:9" x14ac:dyDescent="0.2">
      <c r="D461" s="86"/>
      <c r="E461" s="364"/>
      <c r="F461" s="364"/>
      <c r="G461" s="364"/>
      <c r="H461" s="364"/>
      <c r="I461" s="364"/>
    </row>
    <row r="462" spans="4:9" x14ac:dyDescent="0.2">
      <c r="D462" s="86"/>
      <c r="E462" s="364"/>
      <c r="F462" s="364"/>
      <c r="G462" s="364"/>
      <c r="H462" s="364"/>
      <c r="I462" s="364"/>
    </row>
    <row r="463" spans="4:9" x14ac:dyDescent="0.2">
      <c r="D463" s="86"/>
      <c r="E463" s="364"/>
      <c r="F463" s="364"/>
      <c r="G463" s="364"/>
      <c r="H463" s="364"/>
      <c r="I463" s="364"/>
    </row>
    <row r="464" spans="4:9" x14ac:dyDescent="0.2">
      <c r="D464" s="86"/>
      <c r="E464" s="364"/>
      <c r="F464" s="364"/>
      <c r="G464" s="364"/>
      <c r="H464" s="364"/>
      <c r="I464" s="364"/>
    </row>
    <row r="465" spans="4:9" x14ac:dyDescent="0.2">
      <c r="D465" s="86"/>
      <c r="E465" s="364"/>
      <c r="F465" s="364"/>
      <c r="G465" s="364"/>
      <c r="H465" s="364"/>
      <c r="I465" s="364"/>
    </row>
    <row r="466" spans="4:9" x14ac:dyDescent="0.2">
      <c r="D466" s="86"/>
      <c r="E466" s="364"/>
      <c r="F466" s="364"/>
      <c r="G466" s="364"/>
      <c r="H466" s="364"/>
      <c r="I466" s="364"/>
    </row>
    <row r="467" spans="4:9" x14ac:dyDescent="0.2">
      <c r="D467" s="86"/>
      <c r="E467" s="364"/>
      <c r="F467" s="364"/>
      <c r="G467" s="364"/>
      <c r="H467" s="364"/>
      <c r="I467" s="364"/>
    </row>
    <row r="468" spans="4:9" x14ac:dyDescent="0.2">
      <c r="D468" s="86"/>
      <c r="E468" s="364"/>
      <c r="F468" s="364"/>
      <c r="G468" s="364"/>
      <c r="H468" s="364"/>
      <c r="I468" s="364"/>
    </row>
    <row r="469" spans="4:9" x14ac:dyDescent="0.2">
      <c r="D469" s="86"/>
      <c r="E469" s="364"/>
      <c r="F469" s="364"/>
      <c r="G469" s="364"/>
      <c r="H469" s="364"/>
      <c r="I469" s="364"/>
    </row>
    <row r="470" spans="4:9" x14ac:dyDescent="0.2">
      <c r="D470" s="86"/>
      <c r="E470" s="364"/>
      <c r="F470" s="364"/>
      <c r="G470" s="364"/>
      <c r="H470" s="364"/>
      <c r="I470" s="364"/>
    </row>
    <row r="471" spans="4:9" x14ac:dyDescent="0.2">
      <c r="D471" s="86"/>
      <c r="E471" s="364"/>
      <c r="F471" s="364"/>
      <c r="G471" s="364"/>
      <c r="H471" s="364"/>
      <c r="I471" s="364"/>
    </row>
    <row r="472" spans="4:9" x14ac:dyDescent="0.2">
      <c r="D472" s="86"/>
      <c r="E472" s="364"/>
      <c r="F472" s="364"/>
      <c r="G472" s="364"/>
      <c r="H472" s="364"/>
      <c r="I472" s="364"/>
    </row>
    <row r="473" spans="4:9" x14ac:dyDescent="0.2">
      <c r="D473" s="86"/>
      <c r="E473" s="364"/>
      <c r="F473" s="364"/>
      <c r="G473" s="364"/>
      <c r="H473" s="364"/>
      <c r="I473" s="364"/>
    </row>
    <row r="474" spans="4:9" x14ac:dyDescent="0.2">
      <c r="D474" s="86"/>
      <c r="E474" s="364"/>
      <c r="F474" s="364"/>
      <c r="G474" s="364"/>
      <c r="H474" s="364"/>
      <c r="I474" s="364"/>
    </row>
    <row r="475" spans="4:9" x14ac:dyDescent="0.2">
      <c r="D475" s="86"/>
      <c r="E475" s="364"/>
      <c r="F475" s="364"/>
      <c r="G475" s="364"/>
      <c r="H475" s="364"/>
      <c r="I475" s="364"/>
    </row>
    <row r="476" spans="4:9" x14ac:dyDescent="0.2">
      <c r="D476" s="86"/>
      <c r="E476" s="364"/>
      <c r="F476" s="364"/>
      <c r="G476" s="364"/>
      <c r="H476" s="364"/>
      <c r="I476" s="364"/>
    </row>
    <row r="477" spans="4:9" x14ac:dyDescent="0.2">
      <c r="D477" s="86"/>
      <c r="E477" s="364"/>
      <c r="F477" s="364"/>
      <c r="G477" s="364"/>
      <c r="H477" s="364"/>
      <c r="I477" s="364"/>
    </row>
    <row r="478" spans="4:9" x14ac:dyDescent="0.2">
      <c r="D478" s="86"/>
      <c r="E478" s="364"/>
      <c r="F478" s="364"/>
      <c r="G478" s="364"/>
      <c r="H478" s="364"/>
      <c r="I478" s="364"/>
    </row>
    <row r="479" spans="4:9" x14ac:dyDescent="0.2">
      <c r="D479" s="86"/>
      <c r="E479" s="364"/>
      <c r="F479" s="364"/>
      <c r="G479" s="364"/>
      <c r="H479" s="364"/>
      <c r="I479" s="364"/>
    </row>
    <row r="480" spans="4:9" x14ac:dyDescent="0.2">
      <c r="D480" s="86"/>
      <c r="E480" s="364"/>
      <c r="F480" s="364"/>
      <c r="G480" s="364"/>
      <c r="H480" s="364"/>
      <c r="I480" s="364"/>
    </row>
    <row r="481" spans="4:9" x14ac:dyDescent="0.2">
      <c r="D481" s="86"/>
      <c r="E481" s="364"/>
      <c r="F481" s="364"/>
      <c r="G481" s="364"/>
      <c r="H481" s="364"/>
      <c r="I481" s="364"/>
    </row>
    <row r="482" spans="4:9" x14ac:dyDescent="0.2">
      <c r="D482" s="86"/>
      <c r="E482" s="364"/>
      <c r="F482" s="364"/>
      <c r="G482" s="364"/>
      <c r="H482" s="364"/>
      <c r="I482" s="364"/>
    </row>
    <row r="483" spans="4:9" x14ac:dyDescent="0.2">
      <c r="D483" s="86"/>
      <c r="E483" s="364"/>
      <c r="F483" s="364"/>
      <c r="G483" s="364"/>
      <c r="H483" s="364"/>
      <c r="I483" s="364"/>
    </row>
    <row r="484" spans="4:9" x14ac:dyDescent="0.2">
      <c r="D484" s="86"/>
      <c r="E484" s="364"/>
      <c r="F484" s="364"/>
      <c r="G484" s="364"/>
      <c r="H484" s="364"/>
      <c r="I484" s="364"/>
    </row>
    <row r="485" spans="4:9" x14ac:dyDescent="0.2">
      <c r="D485" s="86"/>
      <c r="E485" s="364"/>
      <c r="F485" s="364"/>
      <c r="G485" s="364"/>
      <c r="H485" s="364"/>
      <c r="I485" s="364"/>
    </row>
    <row r="486" spans="4:9" x14ac:dyDescent="0.2">
      <c r="D486" s="86"/>
      <c r="E486" s="364"/>
      <c r="F486" s="364"/>
      <c r="G486" s="364"/>
      <c r="H486" s="364"/>
      <c r="I486" s="364"/>
    </row>
    <row r="487" spans="4:9" x14ac:dyDescent="0.2">
      <c r="D487" s="86"/>
      <c r="E487" s="364"/>
      <c r="F487" s="364"/>
      <c r="G487" s="364"/>
      <c r="H487" s="364"/>
      <c r="I487" s="364"/>
    </row>
    <row r="488" spans="4:9" x14ac:dyDescent="0.2">
      <c r="D488" s="86"/>
      <c r="E488" s="364"/>
      <c r="F488" s="364"/>
      <c r="G488" s="364"/>
      <c r="H488" s="364"/>
      <c r="I488" s="364"/>
    </row>
    <row r="489" spans="4:9" x14ac:dyDescent="0.2">
      <c r="D489" s="86"/>
      <c r="E489" s="364"/>
      <c r="F489" s="364"/>
      <c r="G489" s="364"/>
      <c r="H489" s="364"/>
      <c r="I489" s="364"/>
    </row>
    <row r="490" spans="4:9" x14ac:dyDescent="0.2">
      <c r="D490" s="86"/>
      <c r="E490" s="364"/>
      <c r="F490" s="364"/>
      <c r="G490" s="364"/>
      <c r="H490" s="364"/>
      <c r="I490" s="364"/>
    </row>
    <row r="491" spans="4:9" x14ac:dyDescent="0.2">
      <c r="D491" s="86"/>
      <c r="E491" s="364"/>
      <c r="F491" s="364"/>
      <c r="G491" s="364"/>
      <c r="H491" s="364"/>
      <c r="I491" s="364"/>
    </row>
    <row r="492" spans="4:9" x14ac:dyDescent="0.2">
      <c r="D492" s="86"/>
      <c r="E492" s="364"/>
      <c r="F492" s="364"/>
      <c r="G492" s="364"/>
      <c r="H492" s="364"/>
      <c r="I492" s="364"/>
    </row>
    <row r="493" spans="4:9" x14ac:dyDescent="0.2">
      <c r="D493" s="86"/>
      <c r="E493" s="364"/>
      <c r="F493" s="364"/>
      <c r="G493" s="364"/>
      <c r="H493" s="364"/>
      <c r="I493" s="364"/>
    </row>
    <row r="494" spans="4:9" x14ac:dyDescent="0.2">
      <c r="D494" s="86"/>
      <c r="E494" s="364"/>
      <c r="F494" s="364"/>
      <c r="G494" s="364"/>
      <c r="H494" s="364"/>
      <c r="I494" s="364"/>
    </row>
    <row r="495" spans="4:9" x14ac:dyDescent="0.2">
      <c r="D495" s="86"/>
      <c r="E495" s="364"/>
      <c r="F495" s="364"/>
      <c r="G495" s="364"/>
      <c r="H495" s="364"/>
      <c r="I495" s="364"/>
    </row>
    <row r="496" spans="4:9" x14ac:dyDescent="0.2">
      <c r="D496" s="86"/>
      <c r="E496" s="364"/>
      <c r="F496" s="364"/>
      <c r="G496" s="364"/>
      <c r="H496" s="364"/>
      <c r="I496" s="364"/>
    </row>
    <row r="497" spans="4:9" x14ac:dyDescent="0.2">
      <c r="D497" s="86"/>
      <c r="E497" s="364"/>
      <c r="F497" s="364"/>
      <c r="G497" s="364"/>
      <c r="H497" s="364"/>
      <c r="I497" s="364"/>
    </row>
    <row r="498" spans="4:9" x14ac:dyDescent="0.2">
      <c r="D498" s="86"/>
      <c r="E498" s="364"/>
      <c r="F498" s="364"/>
      <c r="G498" s="364"/>
      <c r="H498" s="364"/>
      <c r="I498" s="364"/>
    </row>
    <row r="499" spans="4:9" x14ac:dyDescent="0.2">
      <c r="D499" s="86"/>
      <c r="E499" s="364"/>
      <c r="F499" s="364"/>
      <c r="G499" s="364"/>
      <c r="H499" s="364"/>
      <c r="I499" s="364"/>
    </row>
    <row r="500" spans="4:9" x14ac:dyDescent="0.2">
      <c r="D500" s="86"/>
      <c r="E500" s="364"/>
      <c r="F500" s="364"/>
      <c r="G500" s="364"/>
      <c r="H500" s="364"/>
      <c r="I500" s="364"/>
    </row>
    <row r="501" spans="4:9" x14ac:dyDescent="0.2">
      <c r="D501" s="86"/>
      <c r="E501" s="364"/>
      <c r="F501" s="364"/>
      <c r="G501" s="364"/>
      <c r="H501" s="364"/>
      <c r="I501" s="364"/>
    </row>
    <row r="502" spans="4:9" x14ac:dyDescent="0.2">
      <c r="D502" s="86"/>
      <c r="E502" s="364"/>
      <c r="F502" s="364"/>
      <c r="G502" s="364"/>
      <c r="H502" s="364"/>
      <c r="I502" s="364"/>
    </row>
    <row r="503" spans="4:9" x14ac:dyDescent="0.2">
      <c r="D503" s="86"/>
      <c r="E503" s="364"/>
      <c r="F503" s="364"/>
      <c r="G503" s="364"/>
      <c r="H503" s="364"/>
      <c r="I503" s="364"/>
    </row>
    <row r="504" spans="4:9" x14ac:dyDescent="0.2">
      <c r="D504" s="86"/>
      <c r="E504" s="364"/>
      <c r="F504" s="364"/>
      <c r="G504" s="364"/>
      <c r="H504" s="364"/>
      <c r="I504" s="364"/>
    </row>
    <row r="505" spans="4:9" x14ac:dyDescent="0.2">
      <c r="D505" s="86"/>
      <c r="E505" s="364"/>
      <c r="F505" s="364"/>
      <c r="G505" s="364"/>
      <c r="H505" s="364"/>
      <c r="I505" s="364"/>
    </row>
    <row r="506" spans="4:9" x14ac:dyDescent="0.2">
      <c r="D506" s="86"/>
      <c r="E506" s="364"/>
      <c r="F506" s="364"/>
      <c r="G506" s="364"/>
      <c r="H506" s="364"/>
      <c r="I506" s="364"/>
    </row>
    <row r="507" spans="4:9" x14ac:dyDescent="0.2">
      <c r="D507" s="86"/>
      <c r="E507" s="364"/>
      <c r="F507" s="364"/>
      <c r="G507" s="364"/>
      <c r="H507" s="364"/>
      <c r="I507" s="364"/>
    </row>
    <row r="508" spans="4:9" x14ac:dyDescent="0.2">
      <c r="D508" s="86"/>
      <c r="E508" s="364"/>
      <c r="F508" s="364"/>
      <c r="G508" s="364"/>
      <c r="H508" s="364"/>
      <c r="I508" s="364"/>
    </row>
    <row r="509" spans="4:9" x14ac:dyDescent="0.2">
      <c r="D509" s="86"/>
      <c r="E509" s="364"/>
      <c r="F509" s="364"/>
      <c r="G509" s="364"/>
      <c r="H509" s="364"/>
      <c r="I509" s="364"/>
    </row>
    <row r="510" spans="4:9" x14ac:dyDescent="0.2">
      <c r="D510" s="86"/>
      <c r="E510" s="364"/>
      <c r="F510" s="364"/>
      <c r="G510" s="364"/>
      <c r="H510" s="364"/>
      <c r="I510" s="364"/>
    </row>
    <row r="511" spans="4:9" x14ac:dyDescent="0.2">
      <c r="D511" s="86"/>
      <c r="E511" s="364"/>
      <c r="F511" s="364"/>
      <c r="G511" s="364"/>
      <c r="H511" s="364"/>
      <c r="I511" s="364"/>
    </row>
    <row r="512" spans="4:9" x14ac:dyDescent="0.2">
      <c r="D512" s="86"/>
      <c r="E512" s="364"/>
      <c r="F512" s="364"/>
      <c r="G512" s="364"/>
      <c r="H512" s="364"/>
      <c r="I512" s="364"/>
    </row>
    <row r="513" spans="4:9" x14ac:dyDescent="0.2">
      <c r="D513" s="86"/>
      <c r="E513" s="364"/>
      <c r="F513" s="364"/>
      <c r="G513" s="364"/>
      <c r="H513" s="364"/>
      <c r="I513" s="364"/>
    </row>
    <row r="514" spans="4:9" x14ac:dyDescent="0.2">
      <c r="D514" s="86"/>
      <c r="E514" s="364"/>
      <c r="F514" s="364"/>
      <c r="G514" s="364"/>
      <c r="H514" s="364"/>
      <c r="I514" s="364"/>
    </row>
    <row r="515" spans="4:9" x14ac:dyDescent="0.2">
      <c r="D515" s="86"/>
      <c r="E515" s="364"/>
      <c r="F515" s="364"/>
      <c r="G515" s="364"/>
      <c r="H515" s="364"/>
      <c r="I515" s="364"/>
    </row>
    <row r="516" spans="4:9" x14ac:dyDescent="0.2">
      <c r="D516" s="86"/>
      <c r="E516" s="364"/>
      <c r="F516" s="364"/>
      <c r="G516" s="364"/>
      <c r="H516" s="364"/>
      <c r="I516" s="364"/>
    </row>
    <row r="517" spans="4:9" x14ac:dyDescent="0.2">
      <c r="D517" s="86"/>
      <c r="E517" s="364"/>
      <c r="F517" s="364"/>
      <c r="G517" s="364"/>
      <c r="H517" s="364"/>
      <c r="I517" s="364"/>
    </row>
    <row r="518" spans="4:9" x14ac:dyDescent="0.2">
      <c r="D518" s="86"/>
      <c r="E518" s="364"/>
      <c r="F518" s="364"/>
      <c r="G518" s="364"/>
      <c r="H518" s="364"/>
      <c r="I518" s="364"/>
    </row>
    <row r="519" spans="4:9" x14ac:dyDescent="0.2">
      <c r="D519" s="86"/>
      <c r="E519" s="364"/>
      <c r="F519" s="364"/>
      <c r="G519" s="364"/>
      <c r="H519" s="364"/>
      <c r="I519" s="364"/>
    </row>
    <row r="520" spans="4:9" x14ac:dyDescent="0.2">
      <c r="D520" s="86"/>
      <c r="E520" s="364"/>
      <c r="F520" s="364"/>
      <c r="G520" s="364"/>
      <c r="H520" s="364"/>
      <c r="I520" s="364"/>
    </row>
    <row r="521" spans="4:9" x14ac:dyDescent="0.2">
      <c r="D521" s="86"/>
      <c r="E521" s="364"/>
      <c r="F521" s="364"/>
      <c r="G521" s="364"/>
      <c r="H521" s="364"/>
      <c r="I521" s="364"/>
    </row>
    <row r="522" spans="4:9" x14ac:dyDescent="0.2">
      <c r="D522" s="86"/>
      <c r="E522" s="364"/>
      <c r="F522" s="364"/>
      <c r="G522" s="364"/>
      <c r="H522" s="364"/>
      <c r="I522" s="364"/>
    </row>
    <row r="523" spans="4:9" x14ac:dyDescent="0.2">
      <c r="D523" s="86"/>
      <c r="E523" s="364"/>
      <c r="F523" s="364"/>
      <c r="G523" s="364"/>
      <c r="H523" s="364"/>
      <c r="I523" s="364"/>
    </row>
    <row r="524" spans="4:9" x14ac:dyDescent="0.2">
      <c r="D524" s="86"/>
      <c r="E524" s="364"/>
      <c r="F524" s="364"/>
      <c r="G524" s="364"/>
      <c r="H524" s="364"/>
      <c r="I524" s="364"/>
    </row>
    <row r="525" spans="4:9" x14ac:dyDescent="0.2">
      <c r="D525" s="86"/>
      <c r="E525" s="364"/>
      <c r="F525" s="364"/>
      <c r="G525" s="364"/>
      <c r="H525" s="364"/>
      <c r="I525" s="364"/>
    </row>
    <row r="526" spans="4:9" x14ac:dyDescent="0.2">
      <c r="D526" s="86"/>
      <c r="E526" s="364"/>
      <c r="F526" s="364"/>
      <c r="G526" s="364"/>
      <c r="H526" s="364"/>
      <c r="I526" s="364"/>
    </row>
    <row r="527" spans="4:9" x14ac:dyDescent="0.2">
      <c r="D527" s="86"/>
      <c r="E527" s="364"/>
      <c r="F527" s="364"/>
      <c r="G527" s="364"/>
      <c r="H527" s="364"/>
      <c r="I527" s="364"/>
    </row>
    <row r="528" spans="4:9" x14ac:dyDescent="0.2">
      <c r="D528" s="86"/>
      <c r="E528" s="364"/>
      <c r="F528" s="364"/>
      <c r="G528" s="364"/>
      <c r="H528" s="364"/>
      <c r="I528" s="364"/>
    </row>
    <row r="529" spans="4:9" x14ac:dyDescent="0.2">
      <c r="D529" s="86"/>
      <c r="E529" s="364"/>
      <c r="F529" s="364"/>
      <c r="G529" s="364"/>
      <c r="H529" s="364"/>
      <c r="I529" s="364"/>
    </row>
    <row r="530" spans="4:9" x14ac:dyDescent="0.2">
      <c r="D530" s="86"/>
      <c r="E530" s="364"/>
      <c r="F530" s="364"/>
      <c r="G530" s="364"/>
      <c r="H530" s="364"/>
      <c r="I530" s="364"/>
    </row>
    <row r="531" spans="4:9" x14ac:dyDescent="0.2">
      <c r="D531" s="86"/>
      <c r="E531" s="364"/>
      <c r="F531" s="364"/>
      <c r="G531" s="364"/>
      <c r="H531" s="364"/>
      <c r="I531" s="364"/>
    </row>
    <row r="532" spans="4:9" x14ac:dyDescent="0.2">
      <c r="D532" s="86"/>
      <c r="E532" s="364"/>
      <c r="F532" s="364"/>
      <c r="G532" s="364"/>
      <c r="H532" s="364"/>
      <c r="I532" s="364"/>
    </row>
    <row r="533" spans="4:9" x14ac:dyDescent="0.2">
      <c r="D533" s="86"/>
      <c r="E533" s="364"/>
      <c r="F533" s="364"/>
      <c r="G533" s="364"/>
      <c r="H533" s="364"/>
      <c r="I533" s="364"/>
    </row>
    <row r="534" spans="4:9" x14ac:dyDescent="0.2">
      <c r="D534" s="86"/>
      <c r="E534" s="364"/>
      <c r="F534" s="364"/>
      <c r="G534" s="364"/>
      <c r="H534" s="364"/>
      <c r="I534" s="364"/>
    </row>
    <row r="535" spans="4:9" x14ac:dyDescent="0.2">
      <c r="D535" s="86"/>
      <c r="E535" s="364"/>
      <c r="F535" s="364"/>
      <c r="G535" s="364"/>
      <c r="H535" s="364"/>
      <c r="I535" s="364"/>
    </row>
    <row r="536" spans="4:9" x14ac:dyDescent="0.2">
      <c r="D536" s="86"/>
      <c r="E536" s="364"/>
      <c r="F536" s="364"/>
      <c r="G536" s="364"/>
      <c r="H536" s="364"/>
      <c r="I536" s="364"/>
    </row>
    <row r="537" spans="4:9" x14ac:dyDescent="0.2">
      <c r="D537" s="86"/>
      <c r="E537" s="364"/>
      <c r="F537" s="364"/>
      <c r="G537" s="364"/>
      <c r="H537" s="364"/>
      <c r="I537" s="364"/>
    </row>
    <row r="538" spans="4:9" x14ac:dyDescent="0.2">
      <c r="D538" s="86"/>
      <c r="E538" s="364"/>
      <c r="F538" s="364"/>
      <c r="G538" s="364"/>
      <c r="H538" s="364"/>
      <c r="I538" s="364"/>
    </row>
    <row r="539" spans="4:9" x14ac:dyDescent="0.2">
      <c r="D539" s="86"/>
      <c r="E539" s="364"/>
      <c r="F539" s="364"/>
      <c r="G539" s="364"/>
      <c r="H539" s="364"/>
      <c r="I539" s="364"/>
    </row>
    <row r="540" spans="4:9" x14ac:dyDescent="0.2">
      <c r="D540" s="86"/>
      <c r="E540" s="364"/>
      <c r="F540" s="364"/>
      <c r="G540" s="364"/>
      <c r="H540" s="364"/>
      <c r="I540" s="364"/>
    </row>
    <row r="541" spans="4:9" x14ac:dyDescent="0.2">
      <c r="D541" s="86"/>
      <c r="E541" s="364"/>
      <c r="F541" s="364"/>
      <c r="G541" s="364"/>
      <c r="H541" s="364"/>
      <c r="I541" s="364"/>
    </row>
    <row r="542" spans="4:9" x14ac:dyDescent="0.2">
      <c r="D542" s="86"/>
      <c r="E542" s="364"/>
      <c r="F542" s="364"/>
      <c r="G542" s="364"/>
      <c r="H542" s="364"/>
      <c r="I542" s="364"/>
    </row>
    <row r="543" spans="4:9" x14ac:dyDescent="0.2">
      <c r="D543" s="86"/>
      <c r="E543" s="364"/>
      <c r="F543" s="364"/>
      <c r="G543" s="364"/>
      <c r="H543" s="364"/>
      <c r="I543" s="364"/>
    </row>
    <row r="544" spans="4:9" x14ac:dyDescent="0.2">
      <c r="D544" s="86"/>
      <c r="E544" s="364"/>
      <c r="F544" s="364"/>
      <c r="G544" s="364"/>
      <c r="H544" s="364"/>
      <c r="I544" s="364"/>
    </row>
    <row r="545" spans="4:9" x14ac:dyDescent="0.2">
      <c r="D545" s="86"/>
      <c r="E545" s="364"/>
      <c r="F545" s="364"/>
      <c r="G545" s="364"/>
      <c r="H545" s="364"/>
      <c r="I545" s="364"/>
    </row>
    <row r="546" spans="4:9" x14ac:dyDescent="0.2">
      <c r="D546" s="86"/>
      <c r="E546" s="364"/>
      <c r="F546" s="364"/>
      <c r="G546" s="364"/>
      <c r="H546" s="364"/>
      <c r="I546" s="364"/>
    </row>
    <row r="547" spans="4:9" x14ac:dyDescent="0.2">
      <c r="D547" s="86"/>
      <c r="E547" s="364"/>
      <c r="F547" s="364"/>
      <c r="G547" s="364"/>
      <c r="H547" s="364"/>
      <c r="I547" s="364"/>
    </row>
    <row r="548" spans="4:9" x14ac:dyDescent="0.2">
      <c r="D548" s="86"/>
      <c r="E548" s="364"/>
      <c r="F548" s="364"/>
      <c r="G548" s="364"/>
      <c r="H548" s="364"/>
      <c r="I548" s="364"/>
    </row>
    <row r="549" spans="4:9" x14ac:dyDescent="0.2">
      <c r="D549" s="86"/>
      <c r="E549" s="364"/>
      <c r="F549" s="364"/>
      <c r="G549" s="364"/>
      <c r="H549" s="364"/>
      <c r="I549" s="364"/>
    </row>
    <row r="550" spans="4:9" x14ac:dyDescent="0.2">
      <c r="D550" s="86"/>
      <c r="E550" s="364"/>
      <c r="F550" s="364"/>
      <c r="G550" s="364"/>
      <c r="H550" s="364"/>
      <c r="I550" s="364"/>
    </row>
    <row r="551" spans="4:9" x14ac:dyDescent="0.2">
      <c r="D551" s="86"/>
      <c r="E551" s="364"/>
      <c r="F551" s="364"/>
      <c r="G551" s="364"/>
      <c r="H551" s="364"/>
      <c r="I551" s="364"/>
    </row>
    <row r="552" spans="4:9" x14ac:dyDescent="0.2">
      <c r="D552" s="86"/>
      <c r="E552" s="364"/>
      <c r="F552" s="364"/>
      <c r="G552" s="364"/>
      <c r="H552" s="364"/>
      <c r="I552" s="364"/>
    </row>
    <row r="553" spans="4:9" x14ac:dyDescent="0.2">
      <c r="D553" s="86"/>
      <c r="E553" s="364"/>
      <c r="F553" s="364"/>
      <c r="G553" s="364"/>
      <c r="H553" s="364"/>
      <c r="I553" s="364"/>
    </row>
    <row r="554" spans="4:9" x14ac:dyDescent="0.2">
      <c r="D554" s="86"/>
      <c r="E554" s="364"/>
      <c r="F554" s="364"/>
      <c r="G554" s="364"/>
      <c r="H554" s="364"/>
      <c r="I554" s="364"/>
    </row>
    <row r="555" spans="4:9" x14ac:dyDescent="0.2">
      <c r="D555" s="86"/>
      <c r="E555" s="364"/>
      <c r="F555" s="364"/>
      <c r="G555" s="364"/>
      <c r="H555" s="364"/>
      <c r="I555" s="364"/>
    </row>
    <row r="556" spans="4:9" x14ac:dyDescent="0.2">
      <c r="D556" s="86"/>
      <c r="E556" s="364"/>
      <c r="F556" s="364"/>
      <c r="G556" s="364"/>
      <c r="H556" s="364"/>
      <c r="I556" s="364"/>
    </row>
    <row r="557" spans="4:9" x14ac:dyDescent="0.2">
      <c r="D557" s="86"/>
      <c r="E557" s="364"/>
      <c r="F557" s="364"/>
      <c r="G557" s="364"/>
      <c r="H557" s="364"/>
      <c r="I557" s="364"/>
    </row>
    <row r="558" spans="4:9" x14ac:dyDescent="0.2">
      <c r="D558" s="86"/>
      <c r="E558" s="364"/>
      <c r="F558" s="364"/>
      <c r="G558" s="364"/>
      <c r="H558" s="364"/>
      <c r="I558" s="364"/>
    </row>
    <row r="559" spans="4:9" x14ac:dyDescent="0.2">
      <c r="D559" s="86"/>
      <c r="E559" s="364"/>
      <c r="F559" s="364"/>
      <c r="G559" s="364"/>
      <c r="H559" s="364"/>
      <c r="I559" s="364"/>
    </row>
    <row r="560" spans="4:9" x14ac:dyDescent="0.2">
      <c r="D560" s="86"/>
      <c r="E560" s="364"/>
      <c r="F560" s="364"/>
      <c r="G560" s="364"/>
      <c r="H560" s="364"/>
      <c r="I560" s="364"/>
    </row>
    <row r="561" spans="4:9" x14ac:dyDescent="0.2">
      <c r="D561" s="86"/>
      <c r="E561" s="364"/>
      <c r="F561" s="364"/>
      <c r="G561" s="364"/>
      <c r="H561" s="364"/>
      <c r="I561" s="364"/>
    </row>
    <row r="562" spans="4:9" x14ac:dyDescent="0.2">
      <c r="D562" s="86"/>
      <c r="E562" s="364"/>
      <c r="F562" s="364"/>
      <c r="G562" s="364"/>
      <c r="H562" s="364"/>
      <c r="I562" s="364"/>
    </row>
    <row r="563" spans="4:9" x14ac:dyDescent="0.2">
      <c r="D563" s="86"/>
      <c r="E563" s="364"/>
      <c r="F563" s="364"/>
      <c r="G563" s="364"/>
      <c r="H563" s="364"/>
      <c r="I563" s="364"/>
    </row>
    <row r="564" spans="4:9" x14ac:dyDescent="0.2">
      <c r="D564" s="86"/>
      <c r="E564" s="364"/>
      <c r="F564" s="364"/>
      <c r="G564" s="364"/>
      <c r="H564" s="364"/>
      <c r="I564" s="364"/>
    </row>
    <row r="565" spans="4:9" x14ac:dyDescent="0.2">
      <c r="D565" s="86"/>
      <c r="E565" s="364"/>
      <c r="F565" s="364"/>
      <c r="G565" s="364"/>
      <c r="H565" s="364"/>
      <c r="I565" s="364"/>
    </row>
    <row r="566" spans="4:9" x14ac:dyDescent="0.2">
      <c r="D566" s="86"/>
      <c r="E566" s="364"/>
      <c r="F566" s="364"/>
      <c r="G566" s="364"/>
      <c r="H566" s="364"/>
      <c r="I566" s="364"/>
    </row>
    <row r="567" spans="4:9" x14ac:dyDescent="0.2">
      <c r="D567" s="86"/>
      <c r="E567" s="364"/>
      <c r="F567" s="364"/>
      <c r="G567" s="364"/>
      <c r="H567" s="364"/>
      <c r="I567" s="364"/>
    </row>
    <row r="568" spans="4:9" x14ac:dyDescent="0.2">
      <c r="D568" s="86"/>
      <c r="E568" s="364"/>
      <c r="F568" s="364"/>
      <c r="G568" s="364"/>
      <c r="H568" s="364"/>
      <c r="I568" s="364"/>
    </row>
    <row r="569" spans="4:9" x14ac:dyDescent="0.2">
      <c r="D569" s="86"/>
      <c r="E569" s="364"/>
      <c r="F569" s="364"/>
      <c r="G569" s="364"/>
      <c r="H569" s="364"/>
      <c r="I569" s="364"/>
    </row>
    <row r="570" spans="4:9" x14ac:dyDescent="0.2">
      <c r="D570" s="86"/>
      <c r="E570" s="364"/>
      <c r="F570" s="364"/>
      <c r="G570" s="364"/>
      <c r="H570" s="364"/>
      <c r="I570" s="364"/>
    </row>
  </sheetData>
  <mergeCells count="9">
    <mergeCell ref="J11:J12"/>
    <mergeCell ref="K13:K70"/>
    <mergeCell ref="A244:C244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rowBreaks count="2" manualBreakCount="2">
    <brk id="94" max="9" man="1"/>
    <brk id="170" max="9" man="1"/>
  </rowBreaks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0"/>
  <sheetViews>
    <sheetView showGridLines="0" view="pageBreakPreview" topLeftCell="A103" zoomScale="70" zoomScaleNormal="90" zoomScaleSheetLayoutView="70" workbookViewId="0">
      <selection activeCell="A251" sqref="A251"/>
    </sheetView>
  </sheetViews>
  <sheetFormatPr baseColWidth="10" defaultRowHeight="12.75" x14ac:dyDescent="0.2"/>
  <cols>
    <col min="1" max="1" width="6.140625" style="337" bestFit="1" customWidth="1"/>
    <col min="2" max="2" width="6.28515625" style="337" bestFit="1" customWidth="1"/>
    <col min="3" max="3" width="37.7109375" style="359" customWidth="1"/>
    <col min="4" max="4" width="21.140625" style="3" bestFit="1" customWidth="1"/>
    <col min="5" max="5" width="15.7109375" style="445" customWidth="1"/>
    <col min="6" max="6" width="14.28515625" style="446" customWidth="1"/>
    <col min="7" max="7" width="20.5703125" style="370" bestFit="1" customWidth="1"/>
    <col min="8" max="8" width="14.7109375" style="368" bestFit="1" customWidth="1"/>
    <col min="9" max="9" width="44" style="357" customWidth="1"/>
    <col min="10" max="10" width="27.42578125" style="338" customWidth="1"/>
    <col min="11" max="11" width="11.5703125" style="338"/>
    <col min="12" max="12" width="14.140625" style="338" bestFit="1" customWidth="1"/>
    <col min="13" max="248" width="11.5703125" style="338"/>
    <col min="249" max="249" width="9.7109375" style="338" customWidth="1"/>
    <col min="250" max="250" width="6" style="338" customWidth="1"/>
    <col min="251" max="251" width="60.5703125" style="338" customWidth="1"/>
    <col min="252" max="252" width="15.5703125" style="338" customWidth="1"/>
    <col min="253" max="264" width="13.28515625" style="338" customWidth="1"/>
    <col min="265" max="504" width="11.5703125" style="338"/>
    <col min="505" max="505" width="9.7109375" style="338" customWidth="1"/>
    <col min="506" max="506" width="6" style="338" customWidth="1"/>
    <col min="507" max="507" width="60.5703125" style="338" customWidth="1"/>
    <col min="508" max="508" width="15.5703125" style="338" customWidth="1"/>
    <col min="509" max="520" width="13.28515625" style="338" customWidth="1"/>
    <col min="521" max="760" width="11.5703125" style="338"/>
    <col min="761" max="761" width="9.7109375" style="338" customWidth="1"/>
    <col min="762" max="762" width="6" style="338" customWidth="1"/>
    <col min="763" max="763" width="60.5703125" style="338" customWidth="1"/>
    <col min="764" max="764" width="15.5703125" style="338" customWidth="1"/>
    <col min="765" max="776" width="13.28515625" style="338" customWidth="1"/>
    <col min="777" max="1016" width="11.5703125" style="338"/>
    <col min="1017" max="1017" width="9.7109375" style="338" customWidth="1"/>
    <col min="1018" max="1018" width="6" style="338" customWidth="1"/>
    <col min="1019" max="1019" width="60.5703125" style="338" customWidth="1"/>
    <col min="1020" max="1020" width="15.5703125" style="338" customWidth="1"/>
    <col min="1021" max="1032" width="13.28515625" style="338" customWidth="1"/>
    <col min="1033" max="1272" width="11.5703125" style="338"/>
    <col min="1273" max="1273" width="9.7109375" style="338" customWidth="1"/>
    <col min="1274" max="1274" width="6" style="338" customWidth="1"/>
    <col min="1275" max="1275" width="60.5703125" style="338" customWidth="1"/>
    <col min="1276" max="1276" width="15.5703125" style="338" customWidth="1"/>
    <col min="1277" max="1288" width="13.28515625" style="338" customWidth="1"/>
    <col min="1289" max="1528" width="11.5703125" style="338"/>
    <col min="1529" max="1529" width="9.7109375" style="338" customWidth="1"/>
    <col min="1530" max="1530" width="6" style="338" customWidth="1"/>
    <col min="1531" max="1531" width="60.5703125" style="338" customWidth="1"/>
    <col min="1532" max="1532" width="15.5703125" style="338" customWidth="1"/>
    <col min="1533" max="1544" width="13.28515625" style="338" customWidth="1"/>
    <col min="1545" max="1784" width="11.5703125" style="338"/>
    <col min="1785" max="1785" width="9.7109375" style="338" customWidth="1"/>
    <col min="1786" max="1786" width="6" style="338" customWidth="1"/>
    <col min="1787" max="1787" width="60.5703125" style="338" customWidth="1"/>
    <col min="1788" max="1788" width="15.5703125" style="338" customWidth="1"/>
    <col min="1789" max="1800" width="13.28515625" style="338" customWidth="1"/>
    <col min="1801" max="2040" width="11.5703125" style="338"/>
    <col min="2041" max="2041" width="9.7109375" style="338" customWidth="1"/>
    <col min="2042" max="2042" width="6" style="338" customWidth="1"/>
    <col min="2043" max="2043" width="60.5703125" style="338" customWidth="1"/>
    <col min="2044" max="2044" width="15.5703125" style="338" customWidth="1"/>
    <col min="2045" max="2056" width="13.28515625" style="338" customWidth="1"/>
    <col min="2057" max="2296" width="11.5703125" style="338"/>
    <col min="2297" max="2297" width="9.7109375" style="338" customWidth="1"/>
    <col min="2298" max="2298" width="6" style="338" customWidth="1"/>
    <col min="2299" max="2299" width="60.5703125" style="338" customWidth="1"/>
    <col min="2300" max="2300" width="15.5703125" style="338" customWidth="1"/>
    <col min="2301" max="2312" width="13.28515625" style="338" customWidth="1"/>
    <col min="2313" max="2552" width="11.5703125" style="338"/>
    <col min="2553" max="2553" width="9.7109375" style="338" customWidth="1"/>
    <col min="2554" max="2554" width="6" style="338" customWidth="1"/>
    <col min="2555" max="2555" width="60.5703125" style="338" customWidth="1"/>
    <col min="2556" max="2556" width="15.5703125" style="338" customWidth="1"/>
    <col min="2557" max="2568" width="13.28515625" style="338" customWidth="1"/>
    <col min="2569" max="2808" width="11.5703125" style="338"/>
    <col min="2809" max="2809" width="9.7109375" style="338" customWidth="1"/>
    <col min="2810" max="2810" width="6" style="338" customWidth="1"/>
    <col min="2811" max="2811" width="60.5703125" style="338" customWidth="1"/>
    <col min="2812" max="2812" width="15.5703125" style="338" customWidth="1"/>
    <col min="2813" max="2824" width="13.28515625" style="338" customWidth="1"/>
    <col min="2825" max="3064" width="11.5703125" style="338"/>
    <col min="3065" max="3065" width="9.7109375" style="338" customWidth="1"/>
    <col min="3066" max="3066" width="6" style="338" customWidth="1"/>
    <col min="3067" max="3067" width="60.5703125" style="338" customWidth="1"/>
    <col min="3068" max="3068" width="15.5703125" style="338" customWidth="1"/>
    <col min="3069" max="3080" width="13.28515625" style="338" customWidth="1"/>
    <col min="3081" max="3320" width="11.5703125" style="338"/>
    <col min="3321" max="3321" width="9.7109375" style="338" customWidth="1"/>
    <col min="3322" max="3322" width="6" style="338" customWidth="1"/>
    <col min="3323" max="3323" width="60.5703125" style="338" customWidth="1"/>
    <col min="3324" max="3324" width="15.5703125" style="338" customWidth="1"/>
    <col min="3325" max="3336" width="13.28515625" style="338" customWidth="1"/>
    <col min="3337" max="3576" width="11.5703125" style="338"/>
    <col min="3577" max="3577" width="9.7109375" style="338" customWidth="1"/>
    <col min="3578" max="3578" width="6" style="338" customWidth="1"/>
    <col min="3579" max="3579" width="60.5703125" style="338" customWidth="1"/>
    <col min="3580" max="3580" width="15.5703125" style="338" customWidth="1"/>
    <col min="3581" max="3592" width="13.28515625" style="338" customWidth="1"/>
    <col min="3593" max="3832" width="11.5703125" style="338"/>
    <col min="3833" max="3833" width="9.7109375" style="338" customWidth="1"/>
    <col min="3834" max="3834" width="6" style="338" customWidth="1"/>
    <col min="3835" max="3835" width="60.5703125" style="338" customWidth="1"/>
    <col min="3836" max="3836" width="15.5703125" style="338" customWidth="1"/>
    <col min="3837" max="3848" width="13.28515625" style="338" customWidth="1"/>
    <col min="3849" max="4088" width="11.5703125" style="338"/>
    <col min="4089" max="4089" width="9.7109375" style="338" customWidth="1"/>
    <col min="4090" max="4090" width="6" style="338" customWidth="1"/>
    <col min="4091" max="4091" width="60.5703125" style="338" customWidth="1"/>
    <col min="4092" max="4092" width="15.5703125" style="338" customWidth="1"/>
    <col min="4093" max="4104" width="13.28515625" style="338" customWidth="1"/>
    <col min="4105" max="4344" width="11.5703125" style="338"/>
    <col min="4345" max="4345" width="9.7109375" style="338" customWidth="1"/>
    <col min="4346" max="4346" width="6" style="338" customWidth="1"/>
    <col min="4347" max="4347" width="60.5703125" style="338" customWidth="1"/>
    <col min="4348" max="4348" width="15.5703125" style="338" customWidth="1"/>
    <col min="4349" max="4360" width="13.28515625" style="338" customWidth="1"/>
    <col min="4361" max="4600" width="11.5703125" style="338"/>
    <col min="4601" max="4601" width="9.7109375" style="338" customWidth="1"/>
    <col min="4602" max="4602" width="6" style="338" customWidth="1"/>
    <col min="4603" max="4603" width="60.5703125" style="338" customWidth="1"/>
    <col min="4604" max="4604" width="15.5703125" style="338" customWidth="1"/>
    <col min="4605" max="4616" width="13.28515625" style="338" customWidth="1"/>
    <col min="4617" max="4856" width="11.5703125" style="338"/>
    <col min="4857" max="4857" width="9.7109375" style="338" customWidth="1"/>
    <col min="4858" max="4858" width="6" style="338" customWidth="1"/>
    <col min="4859" max="4859" width="60.5703125" style="338" customWidth="1"/>
    <col min="4860" max="4860" width="15.5703125" style="338" customWidth="1"/>
    <col min="4861" max="4872" width="13.28515625" style="338" customWidth="1"/>
    <col min="4873" max="5112" width="11.5703125" style="338"/>
    <col min="5113" max="5113" width="9.7109375" style="338" customWidth="1"/>
    <col min="5114" max="5114" width="6" style="338" customWidth="1"/>
    <col min="5115" max="5115" width="60.5703125" style="338" customWidth="1"/>
    <col min="5116" max="5116" width="15.5703125" style="338" customWidth="1"/>
    <col min="5117" max="5128" width="13.28515625" style="338" customWidth="1"/>
    <col min="5129" max="5368" width="11.5703125" style="338"/>
    <col min="5369" max="5369" width="9.7109375" style="338" customWidth="1"/>
    <col min="5370" max="5370" width="6" style="338" customWidth="1"/>
    <col min="5371" max="5371" width="60.5703125" style="338" customWidth="1"/>
    <col min="5372" max="5372" width="15.5703125" style="338" customWidth="1"/>
    <col min="5373" max="5384" width="13.28515625" style="338" customWidth="1"/>
    <col min="5385" max="5624" width="11.5703125" style="338"/>
    <col min="5625" max="5625" width="9.7109375" style="338" customWidth="1"/>
    <col min="5626" max="5626" width="6" style="338" customWidth="1"/>
    <col min="5627" max="5627" width="60.5703125" style="338" customWidth="1"/>
    <col min="5628" max="5628" width="15.5703125" style="338" customWidth="1"/>
    <col min="5629" max="5640" width="13.28515625" style="338" customWidth="1"/>
    <col min="5641" max="5880" width="11.5703125" style="338"/>
    <col min="5881" max="5881" width="9.7109375" style="338" customWidth="1"/>
    <col min="5882" max="5882" width="6" style="338" customWidth="1"/>
    <col min="5883" max="5883" width="60.5703125" style="338" customWidth="1"/>
    <col min="5884" max="5884" width="15.5703125" style="338" customWidth="1"/>
    <col min="5885" max="5896" width="13.28515625" style="338" customWidth="1"/>
    <col min="5897" max="6136" width="11.5703125" style="338"/>
    <col min="6137" max="6137" width="9.7109375" style="338" customWidth="1"/>
    <col min="6138" max="6138" width="6" style="338" customWidth="1"/>
    <col min="6139" max="6139" width="60.5703125" style="338" customWidth="1"/>
    <col min="6140" max="6140" width="15.5703125" style="338" customWidth="1"/>
    <col min="6141" max="6152" width="13.28515625" style="338" customWidth="1"/>
    <col min="6153" max="6392" width="11.5703125" style="338"/>
    <col min="6393" max="6393" width="9.7109375" style="338" customWidth="1"/>
    <col min="6394" max="6394" width="6" style="338" customWidth="1"/>
    <col min="6395" max="6395" width="60.5703125" style="338" customWidth="1"/>
    <col min="6396" max="6396" width="15.5703125" style="338" customWidth="1"/>
    <col min="6397" max="6408" width="13.28515625" style="338" customWidth="1"/>
    <col min="6409" max="6648" width="11.5703125" style="338"/>
    <col min="6649" max="6649" width="9.7109375" style="338" customWidth="1"/>
    <col min="6650" max="6650" width="6" style="338" customWidth="1"/>
    <col min="6651" max="6651" width="60.5703125" style="338" customWidth="1"/>
    <col min="6652" max="6652" width="15.5703125" style="338" customWidth="1"/>
    <col min="6653" max="6664" width="13.28515625" style="338" customWidth="1"/>
    <col min="6665" max="6904" width="11.5703125" style="338"/>
    <col min="6905" max="6905" width="9.7109375" style="338" customWidth="1"/>
    <col min="6906" max="6906" width="6" style="338" customWidth="1"/>
    <col min="6907" max="6907" width="60.5703125" style="338" customWidth="1"/>
    <col min="6908" max="6908" width="15.5703125" style="338" customWidth="1"/>
    <col min="6909" max="6920" width="13.28515625" style="338" customWidth="1"/>
    <col min="6921" max="7160" width="11.5703125" style="338"/>
    <col min="7161" max="7161" width="9.7109375" style="338" customWidth="1"/>
    <col min="7162" max="7162" width="6" style="338" customWidth="1"/>
    <col min="7163" max="7163" width="60.5703125" style="338" customWidth="1"/>
    <col min="7164" max="7164" width="15.5703125" style="338" customWidth="1"/>
    <col min="7165" max="7176" width="13.28515625" style="338" customWidth="1"/>
    <col min="7177" max="7416" width="11.5703125" style="338"/>
    <col min="7417" max="7417" width="9.7109375" style="338" customWidth="1"/>
    <col min="7418" max="7418" width="6" style="338" customWidth="1"/>
    <col min="7419" max="7419" width="60.5703125" style="338" customWidth="1"/>
    <col min="7420" max="7420" width="15.5703125" style="338" customWidth="1"/>
    <col min="7421" max="7432" width="13.28515625" style="338" customWidth="1"/>
    <col min="7433" max="7672" width="11.5703125" style="338"/>
    <col min="7673" max="7673" width="9.7109375" style="338" customWidth="1"/>
    <col min="7674" max="7674" width="6" style="338" customWidth="1"/>
    <col min="7675" max="7675" width="60.5703125" style="338" customWidth="1"/>
    <col min="7676" max="7676" width="15.5703125" style="338" customWidth="1"/>
    <col min="7677" max="7688" width="13.28515625" style="338" customWidth="1"/>
    <col min="7689" max="7928" width="11.5703125" style="338"/>
    <col min="7929" max="7929" width="9.7109375" style="338" customWidth="1"/>
    <col min="7930" max="7930" width="6" style="338" customWidth="1"/>
    <col min="7931" max="7931" width="60.5703125" style="338" customWidth="1"/>
    <col min="7932" max="7932" width="15.5703125" style="338" customWidth="1"/>
    <col min="7933" max="7944" width="13.28515625" style="338" customWidth="1"/>
    <col min="7945" max="8184" width="11.5703125" style="338"/>
    <col min="8185" max="8185" width="9.7109375" style="338" customWidth="1"/>
    <col min="8186" max="8186" width="6" style="338" customWidth="1"/>
    <col min="8187" max="8187" width="60.5703125" style="338" customWidth="1"/>
    <col min="8188" max="8188" width="15.5703125" style="338" customWidth="1"/>
    <col min="8189" max="8200" width="13.28515625" style="338" customWidth="1"/>
    <col min="8201" max="8440" width="11.5703125" style="338"/>
    <col min="8441" max="8441" width="9.7109375" style="338" customWidth="1"/>
    <col min="8442" max="8442" width="6" style="338" customWidth="1"/>
    <col min="8443" max="8443" width="60.5703125" style="338" customWidth="1"/>
    <col min="8444" max="8444" width="15.5703125" style="338" customWidth="1"/>
    <col min="8445" max="8456" width="13.28515625" style="338" customWidth="1"/>
    <col min="8457" max="8696" width="11.5703125" style="338"/>
    <col min="8697" max="8697" width="9.7109375" style="338" customWidth="1"/>
    <col min="8698" max="8698" width="6" style="338" customWidth="1"/>
    <col min="8699" max="8699" width="60.5703125" style="338" customWidth="1"/>
    <col min="8700" max="8700" width="15.5703125" style="338" customWidth="1"/>
    <col min="8701" max="8712" width="13.28515625" style="338" customWidth="1"/>
    <col min="8713" max="8952" width="11.5703125" style="338"/>
    <col min="8953" max="8953" width="9.7109375" style="338" customWidth="1"/>
    <col min="8954" max="8954" width="6" style="338" customWidth="1"/>
    <col min="8955" max="8955" width="60.5703125" style="338" customWidth="1"/>
    <col min="8956" max="8956" width="15.5703125" style="338" customWidth="1"/>
    <col min="8957" max="8968" width="13.28515625" style="338" customWidth="1"/>
    <col min="8969" max="9208" width="11.5703125" style="338"/>
    <col min="9209" max="9209" width="9.7109375" style="338" customWidth="1"/>
    <col min="9210" max="9210" width="6" style="338" customWidth="1"/>
    <col min="9211" max="9211" width="60.5703125" style="338" customWidth="1"/>
    <col min="9212" max="9212" width="15.5703125" style="338" customWidth="1"/>
    <col min="9213" max="9224" width="13.28515625" style="338" customWidth="1"/>
    <col min="9225" max="9464" width="11.5703125" style="338"/>
    <col min="9465" max="9465" width="9.7109375" style="338" customWidth="1"/>
    <col min="9466" max="9466" width="6" style="338" customWidth="1"/>
    <col min="9467" max="9467" width="60.5703125" style="338" customWidth="1"/>
    <col min="9468" max="9468" width="15.5703125" style="338" customWidth="1"/>
    <col min="9469" max="9480" width="13.28515625" style="338" customWidth="1"/>
    <col min="9481" max="9720" width="11.5703125" style="338"/>
    <col min="9721" max="9721" width="9.7109375" style="338" customWidth="1"/>
    <col min="9722" max="9722" width="6" style="338" customWidth="1"/>
    <col min="9723" max="9723" width="60.5703125" style="338" customWidth="1"/>
    <col min="9724" max="9724" width="15.5703125" style="338" customWidth="1"/>
    <col min="9725" max="9736" width="13.28515625" style="338" customWidth="1"/>
    <col min="9737" max="9976" width="11.5703125" style="338"/>
    <col min="9977" max="9977" width="9.7109375" style="338" customWidth="1"/>
    <col min="9978" max="9978" width="6" style="338" customWidth="1"/>
    <col min="9979" max="9979" width="60.5703125" style="338" customWidth="1"/>
    <col min="9980" max="9980" width="15.5703125" style="338" customWidth="1"/>
    <col min="9981" max="9992" width="13.28515625" style="338" customWidth="1"/>
    <col min="9993" max="10232" width="11.5703125" style="338"/>
    <col min="10233" max="10233" width="9.7109375" style="338" customWidth="1"/>
    <col min="10234" max="10234" width="6" style="338" customWidth="1"/>
    <col min="10235" max="10235" width="60.5703125" style="338" customWidth="1"/>
    <col min="10236" max="10236" width="15.5703125" style="338" customWidth="1"/>
    <col min="10237" max="10248" width="13.28515625" style="338" customWidth="1"/>
    <col min="10249" max="10488" width="11.5703125" style="338"/>
    <col min="10489" max="10489" width="9.7109375" style="338" customWidth="1"/>
    <col min="10490" max="10490" width="6" style="338" customWidth="1"/>
    <col min="10491" max="10491" width="60.5703125" style="338" customWidth="1"/>
    <col min="10492" max="10492" width="15.5703125" style="338" customWidth="1"/>
    <col min="10493" max="10504" width="13.28515625" style="338" customWidth="1"/>
    <col min="10505" max="10744" width="11.5703125" style="338"/>
    <col min="10745" max="10745" width="9.7109375" style="338" customWidth="1"/>
    <col min="10746" max="10746" width="6" style="338" customWidth="1"/>
    <col min="10747" max="10747" width="60.5703125" style="338" customWidth="1"/>
    <col min="10748" max="10748" width="15.5703125" style="338" customWidth="1"/>
    <col min="10749" max="10760" width="13.28515625" style="338" customWidth="1"/>
    <col min="10761" max="11000" width="11.5703125" style="338"/>
    <col min="11001" max="11001" width="9.7109375" style="338" customWidth="1"/>
    <col min="11002" max="11002" width="6" style="338" customWidth="1"/>
    <col min="11003" max="11003" width="60.5703125" style="338" customWidth="1"/>
    <col min="11004" max="11004" width="15.5703125" style="338" customWidth="1"/>
    <col min="11005" max="11016" width="13.28515625" style="338" customWidth="1"/>
    <col min="11017" max="11256" width="11.5703125" style="338"/>
    <col min="11257" max="11257" width="9.7109375" style="338" customWidth="1"/>
    <col min="11258" max="11258" width="6" style="338" customWidth="1"/>
    <col min="11259" max="11259" width="60.5703125" style="338" customWidth="1"/>
    <col min="11260" max="11260" width="15.5703125" style="338" customWidth="1"/>
    <col min="11261" max="11272" width="13.28515625" style="338" customWidth="1"/>
    <col min="11273" max="11512" width="11.5703125" style="338"/>
    <col min="11513" max="11513" width="9.7109375" style="338" customWidth="1"/>
    <col min="11514" max="11514" width="6" style="338" customWidth="1"/>
    <col min="11515" max="11515" width="60.5703125" style="338" customWidth="1"/>
    <col min="11516" max="11516" width="15.5703125" style="338" customWidth="1"/>
    <col min="11517" max="11528" width="13.28515625" style="338" customWidth="1"/>
    <col min="11529" max="11768" width="11.5703125" style="338"/>
    <col min="11769" max="11769" width="9.7109375" style="338" customWidth="1"/>
    <col min="11770" max="11770" width="6" style="338" customWidth="1"/>
    <col min="11771" max="11771" width="60.5703125" style="338" customWidth="1"/>
    <col min="11772" max="11772" width="15.5703125" style="338" customWidth="1"/>
    <col min="11773" max="11784" width="13.28515625" style="338" customWidth="1"/>
    <col min="11785" max="12024" width="11.5703125" style="338"/>
    <col min="12025" max="12025" width="9.7109375" style="338" customWidth="1"/>
    <col min="12026" max="12026" width="6" style="338" customWidth="1"/>
    <col min="12027" max="12027" width="60.5703125" style="338" customWidth="1"/>
    <col min="12028" max="12028" width="15.5703125" style="338" customWidth="1"/>
    <col min="12029" max="12040" width="13.28515625" style="338" customWidth="1"/>
    <col min="12041" max="12280" width="11.5703125" style="338"/>
    <col min="12281" max="12281" width="9.7109375" style="338" customWidth="1"/>
    <col min="12282" max="12282" width="6" style="338" customWidth="1"/>
    <col min="12283" max="12283" width="60.5703125" style="338" customWidth="1"/>
    <col min="12284" max="12284" width="15.5703125" style="338" customWidth="1"/>
    <col min="12285" max="12296" width="13.28515625" style="338" customWidth="1"/>
    <col min="12297" max="12536" width="11.5703125" style="338"/>
    <col min="12537" max="12537" width="9.7109375" style="338" customWidth="1"/>
    <col min="12538" max="12538" width="6" style="338" customWidth="1"/>
    <col min="12539" max="12539" width="60.5703125" style="338" customWidth="1"/>
    <col min="12540" max="12540" width="15.5703125" style="338" customWidth="1"/>
    <col min="12541" max="12552" width="13.28515625" style="338" customWidth="1"/>
    <col min="12553" max="12792" width="11.5703125" style="338"/>
    <col min="12793" max="12793" width="9.7109375" style="338" customWidth="1"/>
    <col min="12794" max="12794" width="6" style="338" customWidth="1"/>
    <col min="12795" max="12795" width="60.5703125" style="338" customWidth="1"/>
    <col min="12796" max="12796" width="15.5703125" style="338" customWidth="1"/>
    <col min="12797" max="12808" width="13.28515625" style="338" customWidth="1"/>
    <col min="12809" max="13048" width="11.5703125" style="338"/>
    <col min="13049" max="13049" width="9.7109375" style="338" customWidth="1"/>
    <col min="13050" max="13050" width="6" style="338" customWidth="1"/>
    <col min="13051" max="13051" width="60.5703125" style="338" customWidth="1"/>
    <col min="13052" max="13052" width="15.5703125" style="338" customWidth="1"/>
    <col min="13053" max="13064" width="13.28515625" style="338" customWidth="1"/>
    <col min="13065" max="13304" width="11.5703125" style="338"/>
    <col min="13305" max="13305" width="9.7109375" style="338" customWidth="1"/>
    <col min="13306" max="13306" width="6" style="338" customWidth="1"/>
    <col min="13307" max="13307" width="60.5703125" style="338" customWidth="1"/>
    <col min="13308" max="13308" width="15.5703125" style="338" customWidth="1"/>
    <col min="13309" max="13320" width="13.28515625" style="338" customWidth="1"/>
    <col min="13321" max="13560" width="11.5703125" style="338"/>
    <col min="13561" max="13561" width="9.7109375" style="338" customWidth="1"/>
    <col min="13562" max="13562" width="6" style="338" customWidth="1"/>
    <col min="13563" max="13563" width="60.5703125" style="338" customWidth="1"/>
    <col min="13564" max="13564" width="15.5703125" style="338" customWidth="1"/>
    <col min="13565" max="13576" width="13.28515625" style="338" customWidth="1"/>
    <col min="13577" max="13816" width="11.5703125" style="338"/>
    <col min="13817" max="13817" width="9.7109375" style="338" customWidth="1"/>
    <col min="13818" max="13818" width="6" style="338" customWidth="1"/>
    <col min="13819" max="13819" width="60.5703125" style="338" customWidth="1"/>
    <col min="13820" max="13820" width="15.5703125" style="338" customWidth="1"/>
    <col min="13821" max="13832" width="13.28515625" style="338" customWidth="1"/>
    <col min="13833" max="14072" width="11.5703125" style="338"/>
    <col min="14073" max="14073" width="9.7109375" style="338" customWidth="1"/>
    <col min="14074" max="14074" width="6" style="338" customWidth="1"/>
    <col min="14075" max="14075" width="60.5703125" style="338" customWidth="1"/>
    <col min="14076" max="14076" width="15.5703125" style="338" customWidth="1"/>
    <col min="14077" max="14088" width="13.28515625" style="338" customWidth="1"/>
    <col min="14089" max="14328" width="11.5703125" style="338"/>
    <col min="14329" max="14329" width="9.7109375" style="338" customWidth="1"/>
    <col min="14330" max="14330" width="6" style="338" customWidth="1"/>
    <col min="14331" max="14331" width="60.5703125" style="338" customWidth="1"/>
    <col min="14332" max="14332" width="15.5703125" style="338" customWidth="1"/>
    <col min="14333" max="14344" width="13.28515625" style="338" customWidth="1"/>
    <col min="14345" max="14584" width="11.5703125" style="338"/>
    <col min="14585" max="14585" width="9.7109375" style="338" customWidth="1"/>
    <col min="14586" max="14586" width="6" style="338" customWidth="1"/>
    <col min="14587" max="14587" width="60.5703125" style="338" customWidth="1"/>
    <col min="14588" max="14588" width="15.5703125" style="338" customWidth="1"/>
    <col min="14589" max="14600" width="13.28515625" style="338" customWidth="1"/>
    <col min="14601" max="14840" width="11.5703125" style="338"/>
    <col min="14841" max="14841" width="9.7109375" style="338" customWidth="1"/>
    <col min="14842" max="14842" width="6" style="338" customWidth="1"/>
    <col min="14843" max="14843" width="60.5703125" style="338" customWidth="1"/>
    <col min="14844" max="14844" width="15.5703125" style="338" customWidth="1"/>
    <col min="14845" max="14856" width="13.28515625" style="338" customWidth="1"/>
    <col min="14857" max="15096" width="11.5703125" style="338"/>
    <col min="15097" max="15097" width="9.7109375" style="338" customWidth="1"/>
    <col min="15098" max="15098" width="6" style="338" customWidth="1"/>
    <col min="15099" max="15099" width="60.5703125" style="338" customWidth="1"/>
    <col min="15100" max="15100" width="15.5703125" style="338" customWidth="1"/>
    <col min="15101" max="15112" width="13.28515625" style="338" customWidth="1"/>
    <col min="15113" max="15352" width="11.5703125" style="338"/>
    <col min="15353" max="15353" width="9.7109375" style="338" customWidth="1"/>
    <col min="15354" max="15354" width="6" style="338" customWidth="1"/>
    <col min="15355" max="15355" width="60.5703125" style="338" customWidth="1"/>
    <col min="15356" max="15356" width="15.5703125" style="338" customWidth="1"/>
    <col min="15357" max="15368" width="13.28515625" style="338" customWidth="1"/>
    <col min="15369" max="15608" width="11.5703125" style="338"/>
    <col min="15609" max="15609" width="9.7109375" style="338" customWidth="1"/>
    <col min="15610" max="15610" width="6" style="338" customWidth="1"/>
    <col min="15611" max="15611" width="60.5703125" style="338" customWidth="1"/>
    <col min="15612" max="15612" width="15.5703125" style="338" customWidth="1"/>
    <col min="15613" max="15624" width="13.28515625" style="338" customWidth="1"/>
    <col min="15625" max="15864" width="11.5703125" style="338"/>
    <col min="15865" max="15865" width="9.7109375" style="338" customWidth="1"/>
    <col min="15866" max="15866" width="6" style="338" customWidth="1"/>
    <col min="15867" max="15867" width="60.5703125" style="338" customWidth="1"/>
    <col min="15868" max="15868" width="15.5703125" style="338" customWidth="1"/>
    <col min="15869" max="15880" width="13.28515625" style="338" customWidth="1"/>
    <col min="15881" max="16120" width="11.5703125" style="338"/>
    <col min="16121" max="16121" width="9.7109375" style="338" customWidth="1"/>
    <col min="16122" max="16122" width="6" style="338" customWidth="1"/>
    <col min="16123" max="16123" width="60.5703125" style="338" customWidth="1"/>
    <col min="16124" max="16124" width="15.5703125" style="338" customWidth="1"/>
    <col min="16125" max="16136" width="13.28515625" style="338" customWidth="1"/>
    <col min="16137" max="16384" width="11.5703125" style="338"/>
  </cols>
  <sheetData>
    <row r="1" spans="1:15" ht="27" customHeight="1" x14ac:dyDescent="0.2">
      <c r="C1" s="372"/>
      <c r="D1" s="86"/>
      <c r="E1" s="374"/>
      <c r="F1" s="374"/>
      <c r="G1" s="364"/>
      <c r="H1" s="364"/>
      <c r="I1" s="340" t="s">
        <v>481</v>
      </c>
      <c r="N1" s="341"/>
      <c r="O1" s="341"/>
    </row>
    <row r="2" spans="1:15" ht="27" customHeight="1" x14ac:dyDescent="0.2">
      <c r="A2" s="342"/>
      <c r="B2" s="342"/>
      <c r="C2" s="360"/>
      <c r="D2" s="86"/>
      <c r="E2" s="342"/>
      <c r="F2" s="342"/>
      <c r="G2" s="342"/>
      <c r="H2" s="342"/>
      <c r="I2" s="340" t="s">
        <v>20</v>
      </c>
      <c r="N2" s="341"/>
      <c r="O2" s="341"/>
    </row>
    <row r="3" spans="1:15" ht="3" customHeight="1" x14ac:dyDescent="0.2">
      <c r="A3" s="338"/>
      <c r="B3" s="338"/>
      <c r="C3" s="372"/>
      <c r="D3" s="86"/>
      <c r="E3" s="374"/>
      <c r="F3" s="374"/>
      <c r="G3" s="364"/>
      <c r="H3" s="364"/>
      <c r="I3" s="343"/>
      <c r="N3" s="341"/>
      <c r="O3" s="341"/>
    </row>
    <row r="4" spans="1:15" ht="15.75" customHeight="1" x14ac:dyDescent="0.2">
      <c r="A4" s="344"/>
      <c r="B4" s="344"/>
      <c r="C4" s="373"/>
      <c r="D4" s="88"/>
      <c r="E4" s="374"/>
      <c r="F4" s="374"/>
      <c r="G4" s="374"/>
      <c r="H4" s="374"/>
      <c r="I4" s="381" t="s">
        <v>200</v>
      </c>
      <c r="N4" s="341"/>
      <c r="O4" s="341"/>
    </row>
    <row r="5" spans="1:15" ht="12.75" customHeight="1" x14ac:dyDescent="0.2">
      <c r="A5" s="344"/>
      <c r="B5" s="344"/>
      <c r="C5" s="373"/>
      <c r="D5" s="88"/>
      <c r="E5" s="374"/>
      <c r="F5" s="374"/>
      <c r="G5" s="374"/>
      <c r="H5" s="374"/>
      <c r="I5" s="412"/>
      <c r="N5" s="341"/>
      <c r="O5" s="341"/>
    </row>
    <row r="6" spans="1:15" ht="20.25" customHeight="1" x14ac:dyDescent="0.2">
      <c r="A6" s="344"/>
      <c r="B6" s="344"/>
      <c r="C6" s="680"/>
      <c r="D6" s="680"/>
      <c r="E6" s="680"/>
      <c r="F6" s="680"/>
      <c r="G6" s="680"/>
      <c r="H6" s="680"/>
      <c r="I6" s="381"/>
      <c r="N6" s="341"/>
      <c r="O6" s="341"/>
    </row>
    <row r="7" spans="1:15" ht="12.75" customHeight="1" x14ac:dyDescent="0.2">
      <c r="A7" s="344"/>
      <c r="B7" s="344"/>
      <c r="C7" s="680"/>
      <c r="D7" s="680"/>
      <c r="E7" s="680"/>
      <c r="F7" s="680"/>
      <c r="G7" s="680"/>
      <c r="H7" s="680"/>
      <c r="I7" s="412"/>
      <c r="N7" s="341"/>
      <c r="O7" s="341"/>
    </row>
    <row r="8" spans="1:15" ht="17.25" customHeight="1" x14ac:dyDescent="0.2">
      <c r="A8" s="344"/>
      <c r="B8" s="344"/>
      <c r="C8" s="680"/>
      <c r="D8" s="680"/>
      <c r="E8" s="680"/>
      <c r="F8" s="680"/>
      <c r="G8" s="680"/>
      <c r="H8" s="680"/>
      <c r="I8" s="398" t="s">
        <v>434</v>
      </c>
      <c r="N8" s="341"/>
      <c r="O8" s="341"/>
    </row>
    <row r="9" spans="1:15" s="345" customFormat="1" ht="12.75" customHeight="1" x14ac:dyDescent="0.2">
      <c r="A9" s="516" t="s">
        <v>480</v>
      </c>
      <c r="B9" s="344"/>
      <c r="C9" s="373"/>
      <c r="D9" s="516" t="s">
        <v>479</v>
      </c>
      <c r="E9" s="374"/>
      <c r="F9" s="374"/>
      <c r="G9" s="374"/>
      <c r="H9" s="374"/>
      <c r="I9" s="412"/>
      <c r="N9" s="341"/>
      <c r="O9" s="341"/>
    </row>
    <row r="10" spans="1:15" ht="12.75" customHeight="1" x14ac:dyDescent="0.2">
      <c r="A10" s="346"/>
      <c r="B10" s="346"/>
      <c r="C10" s="375"/>
      <c r="D10" s="91"/>
      <c r="E10" s="376"/>
      <c r="F10" s="376"/>
      <c r="G10" s="376"/>
      <c r="H10" s="376"/>
      <c r="I10" s="339"/>
      <c r="J10" s="341"/>
      <c r="K10" s="341"/>
      <c r="L10" s="341"/>
      <c r="M10" s="341"/>
      <c r="N10" s="341"/>
      <c r="O10" s="341"/>
    </row>
    <row r="11" spans="1:15" ht="12.75" customHeight="1" x14ac:dyDescent="0.2">
      <c r="A11" s="660" t="s">
        <v>25</v>
      </c>
      <c r="B11" s="660"/>
      <c r="C11" s="660" t="s">
        <v>2</v>
      </c>
      <c r="D11" s="662" t="s">
        <v>3</v>
      </c>
      <c r="E11" s="664"/>
      <c r="F11" s="664"/>
      <c r="G11" s="664"/>
      <c r="H11" s="664"/>
      <c r="I11" s="678" t="s">
        <v>26</v>
      </c>
    </row>
    <row r="12" spans="1:15" s="347" customFormat="1" ht="13.5" thickBot="1" x14ac:dyDescent="0.25">
      <c r="A12" s="661"/>
      <c r="B12" s="661"/>
      <c r="C12" s="661"/>
      <c r="D12" s="663"/>
      <c r="E12" s="379" t="s">
        <v>123</v>
      </c>
      <c r="F12" s="379" t="s">
        <v>124</v>
      </c>
      <c r="G12" s="379" t="s">
        <v>125</v>
      </c>
      <c r="H12" s="379" t="s">
        <v>126</v>
      </c>
      <c r="I12" s="679"/>
    </row>
    <row r="13" spans="1:15" s="348" customFormat="1" ht="14.25" x14ac:dyDescent="0.2">
      <c r="A13" s="427">
        <v>1111</v>
      </c>
      <c r="B13" s="18"/>
      <c r="C13" s="428" t="s">
        <v>380</v>
      </c>
      <c r="D13" s="60">
        <f t="shared" ref="D13:D70" si="0">SUM(E13:H13)</f>
        <v>0</v>
      </c>
      <c r="E13" s="431"/>
      <c r="F13" s="432"/>
      <c r="G13" s="81"/>
      <c r="H13" s="77"/>
      <c r="I13" s="358"/>
      <c r="J13" s="654"/>
    </row>
    <row r="14" spans="1:15" s="348" customFormat="1" ht="14.25" x14ac:dyDescent="0.2">
      <c r="A14" s="427">
        <v>1131</v>
      </c>
      <c r="B14" s="18"/>
      <c r="C14" s="428" t="s">
        <v>27</v>
      </c>
      <c r="D14" s="60">
        <f t="shared" si="0"/>
        <v>0</v>
      </c>
      <c r="E14" s="431"/>
      <c r="F14" s="432"/>
      <c r="G14" s="81"/>
      <c r="H14" s="77"/>
      <c r="I14" s="358"/>
      <c r="J14" s="654"/>
    </row>
    <row r="15" spans="1:15" s="348" customFormat="1" ht="28.5" x14ac:dyDescent="0.2">
      <c r="A15" s="427">
        <v>1141</v>
      </c>
      <c r="B15" s="18"/>
      <c r="C15" s="428" t="s">
        <v>381</v>
      </c>
      <c r="D15" s="60">
        <f t="shared" si="0"/>
        <v>0</v>
      </c>
      <c r="E15" s="431"/>
      <c r="F15" s="432"/>
      <c r="G15" s="81"/>
      <c r="H15" s="77"/>
      <c r="I15" s="358"/>
      <c r="J15" s="654"/>
    </row>
    <row r="16" spans="1:15" s="348" customFormat="1" ht="14.25" x14ac:dyDescent="0.2">
      <c r="A16" s="427">
        <v>1211</v>
      </c>
      <c r="B16" s="18"/>
      <c r="C16" s="428" t="s">
        <v>28</v>
      </c>
      <c r="D16" s="60">
        <f t="shared" si="0"/>
        <v>0</v>
      </c>
      <c r="E16" s="431"/>
      <c r="F16" s="432"/>
      <c r="G16" s="81"/>
      <c r="H16" s="77"/>
      <c r="I16" s="358"/>
      <c r="J16" s="654"/>
    </row>
    <row r="17" spans="1:10" s="348" customFormat="1" ht="14.25" x14ac:dyDescent="0.2">
      <c r="A17" s="427">
        <v>1221</v>
      </c>
      <c r="B17" s="18"/>
      <c r="C17" s="428" t="s">
        <v>382</v>
      </c>
      <c r="D17" s="60">
        <f t="shared" si="0"/>
        <v>0</v>
      </c>
      <c r="E17" s="431"/>
      <c r="F17" s="432"/>
      <c r="G17" s="81"/>
      <c r="H17" s="77"/>
      <c r="I17" s="358"/>
      <c r="J17" s="654"/>
    </row>
    <row r="18" spans="1:10" s="348" customFormat="1" ht="28.5" x14ac:dyDescent="0.2">
      <c r="A18" s="427">
        <v>1231</v>
      </c>
      <c r="B18" s="18"/>
      <c r="C18" s="428" t="s">
        <v>383</v>
      </c>
      <c r="D18" s="60">
        <f t="shared" si="0"/>
        <v>0</v>
      </c>
      <c r="E18" s="431"/>
      <c r="F18" s="432"/>
      <c r="G18" s="81"/>
      <c r="H18" s="77"/>
      <c r="I18" s="358"/>
      <c r="J18" s="654"/>
    </row>
    <row r="19" spans="1:10" s="348" customFormat="1" ht="14.25" x14ac:dyDescent="0.2">
      <c r="A19" s="427">
        <v>1232</v>
      </c>
      <c r="B19" s="18"/>
      <c r="C19" s="428" t="s">
        <v>384</v>
      </c>
      <c r="D19" s="60">
        <f t="shared" si="0"/>
        <v>0</v>
      </c>
      <c r="E19" s="431"/>
      <c r="F19" s="432"/>
      <c r="G19" s="81"/>
      <c r="H19" s="77"/>
      <c r="I19" s="358"/>
      <c r="J19" s="654"/>
    </row>
    <row r="20" spans="1:10" s="348" customFormat="1" ht="57" x14ac:dyDescent="0.2">
      <c r="A20" s="427">
        <v>1241</v>
      </c>
      <c r="B20" s="18"/>
      <c r="C20" s="428" t="s">
        <v>385</v>
      </c>
      <c r="D20" s="60">
        <f t="shared" si="0"/>
        <v>0</v>
      </c>
      <c r="E20" s="431"/>
      <c r="F20" s="432"/>
      <c r="G20" s="81"/>
      <c r="H20" s="77"/>
      <c r="I20" s="358"/>
      <c r="J20" s="654"/>
    </row>
    <row r="21" spans="1:10" s="348" customFormat="1" ht="28.5" x14ac:dyDescent="0.2">
      <c r="A21" s="427">
        <v>1311</v>
      </c>
      <c r="B21" s="18"/>
      <c r="C21" s="428" t="s">
        <v>386</v>
      </c>
      <c r="D21" s="60">
        <f t="shared" si="0"/>
        <v>0</v>
      </c>
      <c r="E21" s="431"/>
      <c r="F21" s="432"/>
      <c r="G21" s="81"/>
      <c r="H21" s="77"/>
      <c r="I21" s="358"/>
      <c r="J21" s="654"/>
    </row>
    <row r="22" spans="1:10" s="348" customFormat="1" ht="14.25" x14ac:dyDescent="0.2">
      <c r="A22" s="427">
        <v>1321</v>
      </c>
      <c r="B22" s="18"/>
      <c r="C22" s="428" t="s">
        <v>30</v>
      </c>
      <c r="D22" s="60">
        <f t="shared" si="0"/>
        <v>0</v>
      </c>
      <c r="E22" s="431"/>
      <c r="F22" s="432"/>
      <c r="G22" s="81"/>
      <c r="H22" s="77"/>
      <c r="I22" s="358"/>
      <c r="J22" s="654"/>
    </row>
    <row r="23" spans="1:10" s="348" customFormat="1" ht="14.25" x14ac:dyDescent="0.2">
      <c r="A23" s="427">
        <v>1322</v>
      </c>
      <c r="B23" s="18"/>
      <c r="C23" s="428" t="s">
        <v>31</v>
      </c>
      <c r="D23" s="60">
        <f t="shared" si="0"/>
        <v>0</v>
      </c>
      <c r="E23" s="431"/>
      <c r="F23" s="432"/>
      <c r="G23" s="81"/>
      <c r="H23" s="77"/>
      <c r="I23" s="358"/>
      <c r="J23" s="654"/>
    </row>
    <row r="24" spans="1:10" s="348" customFormat="1" ht="28.5" x14ac:dyDescent="0.2">
      <c r="A24" s="427">
        <v>1331</v>
      </c>
      <c r="B24" s="18"/>
      <c r="C24" s="428" t="s">
        <v>387</v>
      </c>
      <c r="D24" s="60">
        <f t="shared" si="0"/>
        <v>0</v>
      </c>
      <c r="E24" s="431"/>
      <c r="F24" s="432"/>
      <c r="G24" s="81"/>
      <c r="H24" s="77"/>
      <c r="I24" s="358"/>
      <c r="J24" s="654"/>
    </row>
    <row r="25" spans="1:10" s="348" customFormat="1" ht="42.75" x14ac:dyDescent="0.2">
      <c r="A25" s="427">
        <v>1332</v>
      </c>
      <c r="B25" s="18"/>
      <c r="C25" s="428" t="s">
        <v>388</v>
      </c>
      <c r="D25" s="60">
        <f t="shared" si="0"/>
        <v>0</v>
      </c>
      <c r="E25" s="431"/>
      <c r="F25" s="432"/>
      <c r="G25" s="81"/>
      <c r="H25" s="77"/>
      <c r="I25" s="358"/>
      <c r="J25" s="654"/>
    </row>
    <row r="26" spans="1:10" s="348" customFormat="1" ht="57" x14ac:dyDescent="0.2">
      <c r="A26" s="427">
        <v>1341</v>
      </c>
      <c r="B26" s="18"/>
      <c r="C26" s="428" t="s">
        <v>389</v>
      </c>
      <c r="D26" s="60">
        <f t="shared" si="0"/>
        <v>0</v>
      </c>
      <c r="E26" s="431"/>
      <c r="F26" s="432"/>
      <c r="G26" s="81"/>
      <c r="H26" s="77"/>
      <c r="I26" s="358"/>
      <c r="J26" s="654"/>
    </row>
    <row r="27" spans="1:10" s="348" customFormat="1" ht="42.75" x14ac:dyDescent="0.2">
      <c r="A27" s="427">
        <v>1342</v>
      </c>
      <c r="B27" s="18"/>
      <c r="C27" s="428" t="s">
        <v>390</v>
      </c>
      <c r="D27" s="60">
        <f t="shared" si="0"/>
        <v>0</v>
      </c>
      <c r="E27" s="431"/>
      <c r="F27" s="432"/>
      <c r="G27" s="81"/>
      <c r="H27" s="77"/>
      <c r="I27" s="358"/>
      <c r="J27" s="654"/>
    </row>
    <row r="28" spans="1:10" s="348" customFormat="1" ht="28.5" x14ac:dyDescent="0.2">
      <c r="A28" s="427">
        <v>1343</v>
      </c>
      <c r="B28" s="18"/>
      <c r="C28" s="428" t="s">
        <v>32</v>
      </c>
      <c r="D28" s="60">
        <f t="shared" si="0"/>
        <v>0</v>
      </c>
      <c r="E28" s="431"/>
      <c r="F28" s="432"/>
      <c r="G28" s="81"/>
      <c r="H28" s="77"/>
      <c r="I28" s="358"/>
      <c r="J28" s="654"/>
    </row>
    <row r="29" spans="1:10" s="348" customFormat="1" ht="28.5" x14ac:dyDescent="0.2">
      <c r="A29" s="427">
        <v>1344</v>
      </c>
      <c r="B29" s="18"/>
      <c r="C29" s="428" t="s">
        <v>391</v>
      </c>
      <c r="D29" s="60">
        <f t="shared" si="0"/>
        <v>0</v>
      </c>
      <c r="E29" s="431"/>
      <c r="F29" s="432"/>
      <c r="G29" s="81"/>
      <c r="H29" s="77"/>
      <c r="I29" s="358"/>
      <c r="J29" s="654"/>
    </row>
    <row r="30" spans="1:10" s="348" customFormat="1" ht="14.25" x14ac:dyDescent="0.2">
      <c r="A30" s="427">
        <v>1345</v>
      </c>
      <c r="B30" s="18"/>
      <c r="C30" s="428" t="s">
        <v>392</v>
      </c>
      <c r="D30" s="60">
        <f t="shared" si="0"/>
        <v>0</v>
      </c>
      <c r="E30" s="431"/>
      <c r="F30" s="432"/>
      <c r="G30" s="81"/>
      <c r="H30" s="77"/>
      <c r="I30" s="358"/>
      <c r="J30" s="654"/>
    </row>
    <row r="31" spans="1:10" s="348" customFormat="1" ht="28.5" x14ac:dyDescent="0.2">
      <c r="A31" s="427">
        <v>1346</v>
      </c>
      <c r="B31" s="18"/>
      <c r="C31" s="428" t="s">
        <v>393</v>
      </c>
      <c r="D31" s="60">
        <f t="shared" si="0"/>
        <v>0</v>
      </c>
      <c r="E31" s="431"/>
      <c r="F31" s="432"/>
      <c r="G31" s="81"/>
      <c r="H31" s="77"/>
      <c r="I31" s="358"/>
      <c r="J31" s="654"/>
    </row>
    <row r="32" spans="1:10" s="348" customFormat="1" ht="14.25" x14ac:dyDescent="0.2">
      <c r="A32" s="427">
        <v>1347</v>
      </c>
      <c r="B32" s="18"/>
      <c r="C32" s="428" t="s">
        <v>394</v>
      </c>
      <c r="D32" s="60">
        <f t="shared" si="0"/>
        <v>0</v>
      </c>
      <c r="E32" s="431"/>
      <c r="F32" s="432"/>
      <c r="G32" s="81"/>
      <c r="H32" s="77"/>
      <c r="I32" s="358"/>
      <c r="J32" s="654"/>
    </row>
    <row r="33" spans="1:10" s="348" customFormat="1" ht="14.25" x14ac:dyDescent="0.2">
      <c r="A33" s="427">
        <v>1348</v>
      </c>
      <c r="B33" s="18"/>
      <c r="C33" s="428" t="s">
        <v>395</v>
      </c>
      <c r="D33" s="60">
        <f t="shared" si="0"/>
        <v>0</v>
      </c>
      <c r="E33" s="431"/>
      <c r="F33" s="432"/>
      <c r="G33" s="81"/>
      <c r="H33" s="77"/>
      <c r="I33" s="358"/>
      <c r="J33" s="654"/>
    </row>
    <row r="34" spans="1:10" s="348" customFormat="1" ht="14.25" x14ac:dyDescent="0.2">
      <c r="A34" s="427">
        <v>1371</v>
      </c>
      <c r="B34" s="18"/>
      <c r="C34" s="428" t="s">
        <v>396</v>
      </c>
      <c r="D34" s="60">
        <f t="shared" si="0"/>
        <v>0</v>
      </c>
      <c r="E34" s="431"/>
      <c r="F34" s="432"/>
      <c r="G34" s="81"/>
      <c r="H34" s="77"/>
      <c r="I34" s="358"/>
      <c r="J34" s="654"/>
    </row>
    <row r="35" spans="1:10" s="348" customFormat="1" ht="28.5" x14ac:dyDescent="0.2">
      <c r="A35" s="427">
        <v>1411</v>
      </c>
      <c r="B35" s="18"/>
      <c r="C35" s="428" t="s">
        <v>33</v>
      </c>
      <c r="D35" s="60">
        <f t="shared" si="0"/>
        <v>0</v>
      </c>
      <c r="E35" s="431"/>
      <c r="F35" s="432"/>
      <c r="G35" s="81"/>
      <c r="H35" s="77"/>
      <c r="I35" s="358"/>
      <c r="J35" s="654"/>
    </row>
    <row r="36" spans="1:10" s="348" customFormat="1" ht="14.25" x14ac:dyDescent="0.2">
      <c r="A36" s="427">
        <v>1412</v>
      </c>
      <c r="B36" s="18"/>
      <c r="C36" s="428" t="s">
        <v>397</v>
      </c>
      <c r="D36" s="60">
        <f t="shared" si="0"/>
        <v>0</v>
      </c>
      <c r="E36" s="431"/>
      <c r="F36" s="432"/>
      <c r="G36" s="81"/>
      <c r="H36" s="77"/>
      <c r="I36" s="358"/>
      <c r="J36" s="654"/>
    </row>
    <row r="37" spans="1:10" s="348" customFormat="1" ht="14.25" x14ac:dyDescent="0.2">
      <c r="A37" s="427">
        <v>1413</v>
      </c>
      <c r="B37" s="18"/>
      <c r="C37" s="428" t="s">
        <v>398</v>
      </c>
      <c r="D37" s="60">
        <f t="shared" si="0"/>
        <v>0</v>
      </c>
      <c r="E37" s="431"/>
      <c r="F37" s="432"/>
      <c r="G37" s="81"/>
      <c r="H37" s="77"/>
      <c r="I37" s="358"/>
      <c r="J37" s="654"/>
    </row>
    <row r="38" spans="1:10" s="348" customFormat="1" ht="14.25" x14ac:dyDescent="0.2">
      <c r="A38" s="427">
        <v>1421</v>
      </c>
      <c r="B38" s="18"/>
      <c r="C38" s="428" t="s">
        <v>34</v>
      </c>
      <c r="D38" s="60">
        <f t="shared" si="0"/>
        <v>0</v>
      </c>
      <c r="E38" s="431"/>
      <c r="F38" s="432"/>
      <c r="G38" s="81"/>
      <c r="H38" s="77"/>
      <c r="I38" s="358"/>
      <c r="J38" s="654"/>
    </row>
    <row r="39" spans="1:10" s="348" customFormat="1" ht="14.25" x14ac:dyDescent="0.2">
      <c r="A39" s="427">
        <v>1431</v>
      </c>
      <c r="B39" s="18"/>
      <c r="C39" s="428" t="s">
        <v>35</v>
      </c>
      <c r="D39" s="60">
        <f t="shared" si="0"/>
        <v>0</v>
      </c>
      <c r="E39" s="431"/>
      <c r="F39" s="432"/>
      <c r="G39" s="81"/>
      <c r="H39" s="77"/>
      <c r="I39" s="358"/>
      <c r="J39" s="654"/>
    </row>
    <row r="40" spans="1:10" s="348" customFormat="1" ht="28.5" x14ac:dyDescent="0.2">
      <c r="A40" s="427">
        <v>1432</v>
      </c>
      <c r="B40" s="18"/>
      <c r="C40" s="428" t="s">
        <v>399</v>
      </c>
      <c r="D40" s="60">
        <f t="shared" si="0"/>
        <v>0</v>
      </c>
      <c r="E40" s="431"/>
      <c r="F40" s="432"/>
      <c r="G40" s="81"/>
      <c r="H40" s="77"/>
      <c r="I40" s="358"/>
      <c r="J40" s="654"/>
    </row>
    <row r="41" spans="1:10" s="348" customFormat="1" ht="28.5" x14ac:dyDescent="0.2">
      <c r="A41" s="427">
        <v>1441</v>
      </c>
      <c r="B41" s="18"/>
      <c r="C41" s="428" t="s">
        <v>400</v>
      </c>
      <c r="D41" s="60">
        <f t="shared" si="0"/>
        <v>0</v>
      </c>
      <c r="E41" s="431"/>
      <c r="F41" s="432"/>
      <c r="G41" s="81"/>
      <c r="H41" s="77"/>
      <c r="I41" s="358"/>
      <c r="J41" s="654"/>
    </row>
    <row r="42" spans="1:10" s="348" customFormat="1" ht="28.5" x14ac:dyDescent="0.2">
      <c r="A42" s="427">
        <v>1442</v>
      </c>
      <c r="B42" s="18"/>
      <c r="C42" s="428" t="s">
        <v>401</v>
      </c>
      <c r="D42" s="60">
        <f t="shared" si="0"/>
        <v>0</v>
      </c>
      <c r="E42" s="431"/>
      <c r="F42" s="432"/>
      <c r="G42" s="81"/>
      <c r="H42" s="77"/>
      <c r="I42" s="358"/>
      <c r="J42" s="654"/>
    </row>
    <row r="43" spans="1:10" s="348" customFormat="1" ht="14.25" x14ac:dyDescent="0.2">
      <c r="A43" s="427">
        <v>1521</v>
      </c>
      <c r="B43" s="18"/>
      <c r="C43" s="428" t="s">
        <v>402</v>
      </c>
      <c r="D43" s="60">
        <f t="shared" si="0"/>
        <v>0</v>
      </c>
      <c r="E43" s="431"/>
      <c r="F43" s="432"/>
      <c r="G43" s="81"/>
      <c r="H43" s="77"/>
      <c r="I43" s="358"/>
      <c r="J43" s="654"/>
    </row>
    <row r="44" spans="1:10" s="348" customFormat="1" ht="28.5" x14ac:dyDescent="0.2">
      <c r="A44" s="427">
        <v>1522</v>
      </c>
      <c r="B44" s="18"/>
      <c r="C44" s="428" t="s">
        <v>403</v>
      </c>
      <c r="D44" s="60">
        <f t="shared" si="0"/>
        <v>0</v>
      </c>
      <c r="E44" s="431"/>
      <c r="F44" s="432"/>
      <c r="G44" s="81"/>
      <c r="H44" s="77"/>
      <c r="I44" s="358"/>
      <c r="J44" s="654"/>
    </row>
    <row r="45" spans="1:10" s="348" customFormat="1" ht="14.25" x14ac:dyDescent="0.2">
      <c r="A45" s="427">
        <v>1523</v>
      </c>
      <c r="B45" s="18"/>
      <c r="C45" s="428" t="s">
        <v>404</v>
      </c>
      <c r="D45" s="60">
        <f t="shared" si="0"/>
        <v>0</v>
      </c>
      <c r="E45" s="431"/>
      <c r="F45" s="432"/>
      <c r="G45" s="81"/>
      <c r="H45" s="77"/>
      <c r="I45" s="358"/>
      <c r="J45" s="654"/>
    </row>
    <row r="46" spans="1:10" s="348" customFormat="1" ht="14.25" x14ac:dyDescent="0.2">
      <c r="A46" s="427">
        <v>1524</v>
      </c>
      <c r="B46" s="18"/>
      <c r="C46" s="428" t="s">
        <v>405</v>
      </c>
      <c r="D46" s="60">
        <f t="shared" si="0"/>
        <v>0</v>
      </c>
      <c r="E46" s="431"/>
      <c r="F46" s="432"/>
      <c r="G46" s="81"/>
      <c r="H46" s="77"/>
      <c r="I46" s="358"/>
      <c r="J46" s="654"/>
    </row>
    <row r="47" spans="1:10" s="348" customFormat="1" ht="14.25" x14ac:dyDescent="0.2">
      <c r="A47" s="427">
        <v>1531</v>
      </c>
      <c r="B47" s="18"/>
      <c r="C47" s="428" t="s">
        <v>406</v>
      </c>
      <c r="D47" s="60">
        <f t="shared" si="0"/>
        <v>0</v>
      </c>
      <c r="E47" s="431"/>
      <c r="F47" s="432"/>
      <c r="G47" s="81"/>
      <c r="H47" s="77"/>
      <c r="I47" s="358"/>
      <c r="J47" s="654"/>
    </row>
    <row r="48" spans="1:10" s="348" customFormat="1" ht="28.5" x14ac:dyDescent="0.2">
      <c r="A48" s="427">
        <v>1541</v>
      </c>
      <c r="B48" s="18"/>
      <c r="C48" s="428" t="s">
        <v>407</v>
      </c>
      <c r="D48" s="60">
        <f t="shared" si="0"/>
        <v>0</v>
      </c>
      <c r="E48" s="431"/>
      <c r="F48" s="432"/>
      <c r="G48" s="81"/>
      <c r="H48" s="77"/>
      <c r="I48" s="358"/>
      <c r="J48" s="654"/>
    </row>
    <row r="49" spans="1:10" s="348" customFormat="1" ht="14.25" x14ac:dyDescent="0.2">
      <c r="A49" s="427">
        <v>1542</v>
      </c>
      <c r="B49" s="18"/>
      <c r="C49" s="428" t="s">
        <v>408</v>
      </c>
      <c r="D49" s="60">
        <f t="shared" si="0"/>
        <v>0</v>
      </c>
      <c r="E49" s="431"/>
      <c r="F49" s="432"/>
      <c r="G49" s="81"/>
      <c r="H49" s="77"/>
      <c r="I49" s="358"/>
      <c r="J49" s="654"/>
    </row>
    <row r="50" spans="1:10" s="348" customFormat="1" ht="14.25" x14ac:dyDescent="0.2">
      <c r="A50" s="427">
        <v>1543</v>
      </c>
      <c r="B50" s="18"/>
      <c r="C50" s="428" t="s">
        <v>409</v>
      </c>
      <c r="D50" s="60">
        <f t="shared" si="0"/>
        <v>0</v>
      </c>
      <c r="E50" s="431"/>
      <c r="F50" s="432"/>
      <c r="G50" s="81"/>
      <c r="H50" s="77"/>
      <c r="I50" s="358"/>
      <c r="J50" s="654"/>
    </row>
    <row r="51" spans="1:10" s="348" customFormat="1" ht="14.25" x14ac:dyDescent="0.2">
      <c r="A51" s="427">
        <v>1544</v>
      </c>
      <c r="B51" s="18"/>
      <c r="C51" s="428" t="s">
        <v>410</v>
      </c>
      <c r="D51" s="60">
        <f t="shared" si="0"/>
        <v>0</v>
      </c>
      <c r="E51" s="431"/>
      <c r="F51" s="432"/>
      <c r="G51" s="81"/>
      <c r="H51" s="77"/>
      <c r="I51" s="358"/>
      <c r="J51" s="654"/>
    </row>
    <row r="52" spans="1:10" s="348" customFormat="1" ht="28.5" x14ac:dyDescent="0.2">
      <c r="A52" s="427">
        <v>1545</v>
      </c>
      <c r="B52" s="18"/>
      <c r="C52" s="428" t="s">
        <v>411</v>
      </c>
      <c r="D52" s="60">
        <f t="shared" si="0"/>
        <v>0</v>
      </c>
      <c r="E52" s="431"/>
      <c r="F52" s="432"/>
      <c r="G52" s="81"/>
      <c r="H52" s="77"/>
      <c r="I52" s="358"/>
      <c r="J52" s="654"/>
    </row>
    <row r="53" spans="1:10" s="348" customFormat="1" ht="14.25" x14ac:dyDescent="0.2">
      <c r="A53" s="427">
        <v>1546</v>
      </c>
      <c r="B53" s="18"/>
      <c r="C53" s="428" t="s">
        <v>412</v>
      </c>
      <c r="D53" s="60">
        <f t="shared" si="0"/>
        <v>0</v>
      </c>
      <c r="E53" s="431"/>
      <c r="F53" s="432"/>
      <c r="G53" s="81"/>
      <c r="H53" s="77"/>
      <c r="I53" s="358"/>
      <c r="J53" s="654"/>
    </row>
    <row r="54" spans="1:10" s="348" customFormat="1" ht="14.25" x14ac:dyDescent="0.2">
      <c r="A54" s="427">
        <v>1547</v>
      </c>
      <c r="B54" s="18"/>
      <c r="C54" s="428" t="s">
        <v>413</v>
      </c>
      <c r="D54" s="60">
        <f t="shared" si="0"/>
        <v>0</v>
      </c>
      <c r="E54" s="431"/>
      <c r="F54" s="432"/>
      <c r="G54" s="81"/>
      <c r="H54" s="77"/>
      <c r="I54" s="358"/>
      <c r="J54" s="654"/>
    </row>
    <row r="55" spans="1:10" s="348" customFormat="1" ht="28.5" x14ac:dyDescent="0.2">
      <c r="A55" s="427">
        <v>1548</v>
      </c>
      <c r="B55" s="18"/>
      <c r="C55" s="428" t="s">
        <v>414</v>
      </c>
      <c r="D55" s="60">
        <f t="shared" si="0"/>
        <v>0</v>
      </c>
      <c r="E55" s="431"/>
      <c r="F55" s="432"/>
      <c r="G55" s="81"/>
      <c r="H55" s="77"/>
      <c r="I55" s="358"/>
      <c r="J55" s="654"/>
    </row>
    <row r="56" spans="1:10" s="348" customFormat="1" ht="28.5" x14ac:dyDescent="0.2">
      <c r="A56" s="427">
        <v>1551</v>
      </c>
      <c r="B56" s="18"/>
      <c r="C56" s="428" t="s">
        <v>415</v>
      </c>
      <c r="D56" s="60">
        <f t="shared" si="0"/>
        <v>0</v>
      </c>
      <c r="E56" s="431"/>
      <c r="F56" s="432"/>
      <c r="G56" s="81"/>
      <c r="H56" s="77"/>
      <c r="I56" s="358"/>
      <c r="J56" s="654"/>
    </row>
    <row r="57" spans="1:10" s="348" customFormat="1" ht="14.25" x14ac:dyDescent="0.2">
      <c r="A57" s="427">
        <v>1591</v>
      </c>
      <c r="B57" s="18"/>
      <c r="C57" s="428" t="s">
        <v>416</v>
      </c>
      <c r="D57" s="60">
        <f t="shared" si="0"/>
        <v>0</v>
      </c>
      <c r="E57" s="431"/>
      <c r="F57" s="432"/>
      <c r="G57" s="81"/>
      <c r="H57" s="77"/>
      <c r="I57" s="358"/>
      <c r="J57" s="654"/>
    </row>
    <row r="58" spans="1:10" s="348" customFormat="1" ht="14.25" x14ac:dyDescent="0.2">
      <c r="A58" s="427">
        <v>1592</v>
      </c>
      <c r="B58" s="18"/>
      <c r="C58" s="428" t="s">
        <v>417</v>
      </c>
      <c r="D58" s="60">
        <f t="shared" si="0"/>
        <v>0</v>
      </c>
      <c r="E58" s="431"/>
      <c r="F58" s="432"/>
      <c r="G58" s="81"/>
      <c r="H58" s="77"/>
      <c r="I58" s="358"/>
      <c r="J58" s="654"/>
    </row>
    <row r="59" spans="1:10" s="348" customFormat="1" ht="28.5" x14ac:dyDescent="0.2">
      <c r="A59" s="427">
        <v>1593</v>
      </c>
      <c r="B59" s="18"/>
      <c r="C59" s="428" t="s">
        <v>418</v>
      </c>
      <c r="D59" s="60">
        <f t="shared" si="0"/>
        <v>0</v>
      </c>
      <c r="E59" s="431"/>
      <c r="F59" s="432"/>
      <c r="G59" s="81"/>
      <c r="H59" s="77"/>
      <c r="I59" s="358"/>
      <c r="J59" s="654"/>
    </row>
    <row r="60" spans="1:10" s="348" customFormat="1" ht="28.5" x14ac:dyDescent="0.2">
      <c r="A60" s="427">
        <v>1611</v>
      </c>
      <c r="B60" s="18"/>
      <c r="C60" s="428" t="s">
        <v>419</v>
      </c>
      <c r="D60" s="60">
        <f t="shared" si="0"/>
        <v>0</v>
      </c>
      <c r="E60" s="431"/>
      <c r="F60" s="432"/>
      <c r="G60" s="81"/>
      <c r="H60" s="77"/>
      <c r="I60" s="358"/>
      <c r="J60" s="654"/>
    </row>
    <row r="61" spans="1:10" s="348" customFormat="1" ht="28.5" x14ac:dyDescent="0.2">
      <c r="A61" s="427">
        <v>1612</v>
      </c>
      <c r="B61" s="18"/>
      <c r="C61" s="428" t="s">
        <v>420</v>
      </c>
      <c r="D61" s="60">
        <f t="shared" si="0"/>
        <v>0</v>
      </c>
      <c r="E61" s="431"/>
      <c r="F61" s="432"/>
      <c r="G61" s="81"/>
      <c r="H61" s="77"/>
      <c r="I61" s="358"/>
      <c r="J61" s="654"/>
    </row>
    <row r="62" spans="1:10" s="348" customFormat="1" ht="28.5" x14ac:dyDescent="0.2">
      <c r="A62" s="427">
        <v>1711</v>
      </c>
      <c r="B62" s="18"/>
      <c r="C62" s="428" t="s">
        <v>421</v>
      </c>
      <c r="D62" s="60">
        <f t="shared" si="0"/>
        <v>0</v>
      </c>
      <c r="E62" s="431"/>
      <c r="F62" s="432"/>
      <c r="G62" s="81"/>
      <c r="H62" s="77"/>
      <c r="I62" s="358"/>
      <c r="J62" s="654"/>
    </row>
    <row r="63" spans="1:10" s="348" customFormat="1" ht="14.25" x14ac:dyDescent="0.2">
      <c r="A63" s="427">
        <v>1712</v>
      </c>
      <c r="B63" s="18"/>
      <c r="C63" s="428" t="s">
        <v>40</v>
      </c>
      <c r="D63" s="60">
        <f t="shared" si="0"/>
        <v>0</v>
      </c>
      <c r="E63" s="431"/>
      <c r="F63" s="432"/>
      <c r="G63" s="81"/>
      <c r="H63" s="77"/>
      <c r="I63" s="358"/>
      <c r="J63" s="654"/>
    </row>
    <row r="64" spans="1:10" s="348" customFormat="1" ht="14.25" x14ac:dyDescent="0.2">
      <c r="A64" s="427">
        <v>1713</v>
      </c>
      <c r="B64" s="18"/>
      <c r="C64" s="428" t="s">
        <v>422</v>
      </c>
      <c r="D64" s="60">
        <f t="shared" si="0"/>
        <v>0</v>
      </c>
      <c r="E64" s="431"/>
      <c r="F64" s="432"/>
      <c r="G64" s="81"/>
      <c r="H64" s="77"/>
      <c r="I64" s="358"/>
      <c r="J64" s="654"/>
    </row>
    <row r="65" spans="1:12" s="348" customFormat="1" ht="28.5" x14ac:dyDescent="0.2">
      <c r="A65" s="427">
        <v>1714</v>
      </c>
      <c r="B65" s="18"/>
      <c r="C65" s="428" t="s">
        <v>423</v>
      </c>
      <c r="D65" s="60">
        <f t="shared" si="0"/>
        <v>0</v>
      </c>
      <c r="E65" s="431"/>
      <c r="F65" s="432"/>
      <c r="G65" s="81"/>
      <c r="H65" s="77"/>
      <c r="I65" s="358"/>
      <c r="J65" s="654"/>
    </row>
    <row r="66" spans="1:12" s="348" customFormat="1" ht="14.25" x14ac:dyDescent="0.2">
      <c r="A66" s="427">
        <v>1715</v>
      </c>
      <c r="B66" s="18"/>
      <c r="C66" s="428" t="s">
        <v>38</v>
      </c>
      <c r="D66" s="60">
        <f t="shared" si="0"/>
        <v>0</v>
      </c>
      <c r="E66" s="431"/>
      <c r="F66" s="432"/>
      <c r="G66" s="81"/>
      <c r="H66" s="77"/>
      <c r="I66" s="358"/>
      <c r="J66" s="654"/>
    </row>
    <row r="67" spans="1:12" s="348" customFormat="1" ht="14.25" x14ac:dyDescent="0.2">
      <c r="A67" s="427">
        <v>1716</v>
      </c>
      <c r="B67" s="18"/>
      <c r="C67" s="428" t="s">
        <v>424</v>
      </c>
      <c r="D67" s="60">
        <f t="shared" si="0"/>
        <v>0</v>
      </c>
      <c r="E67" s="431"/>
      <c r="F67" s="432"/>
      <c r="G67" s="81"/>
      <c r="H67" s="77"/>
      <c r="I67" s="358"/>
      <c r="J67" s="654"/>
    </row>
    <row r="68" spans="1:12" s="348" customFormat="1" ht="28.5" x14ac:dyDescent="0.2">
      <c r="A68" s="427">
        <v>1717</v>
      </c>
      <c r="B68" s="18"/>
      <c r="C68" s="428" t="s">
        <v>425</v>
      </c>
      <c r="D68" s="60">
        <f t="shared" si="0"/>
        <v>0</v>
      </c>
      <c r="E68" s="431"/>
      <c r="F68" s="432"/>
      <c r="G68" s="81"/>
      <c r="H68" s="77"/>
      <c r="I68" s="358"/>
      <c r="J68" s="654"/>
    </row>
    <row r="69" spans="1:12" s="348" customFormat="1" ht="14.25" x14ac:dyDescent="0.2">
      <c r="A69" s="427">
        <v>1718</v>
      </c>
      <c r="B69" s="18"/>
      <c r="C69" s="428" t="s">
        <v>426</v>
      </c>
      <c r="D69" s="60">
        <f t="shared" si="0"/>
        <v>0</v>
      </c>
      <c r="E69" s="431"/>
      <c r="F69" s="432"/>
      <c r="G69" s="81"/>
      <c r="H69" s="77"/>
      <c r="I69" s="358"/>
      <c r="J69" s="654"/>
    </row>
    <row r="70" spans="1:12" s="348" customFormat="1" ht="14.25" x14ac:dyDescent="0.2">
      <c r="A70" s="427">
        <v>1719</v>
      </c>
      <c r="B70" s="18"/>
      <c r="C70" s="428" t="s">
        <v>427</v>
      </c>
      <c r="D70" s="60">
        <f t="shared" si="0"/>
        <v>0</v>
      </c>
      <c r="E70" s="431"/>
      <c r="F70" s="432"/>
      <c r="G70" s="81"/>
      <c r="H70" s="77"/>
      <c r="I70" s="358"/>
      <c r="J70" s="654"/>
    </row>
    <row r="71" spans="1:12" s="344" customFormat="1" ht="25.5" x14ac:dyDescent="0.2">
      <c r="A71" s="349"/>
      <c r="B71" s="349"/>
      <c r="C71" s="362" t="s">
        <v>16</v>
      </c>
      <c r="D71" s="64">
        <f>SUM(D13:D70)</f>
        <v>0</v>
      </c>
      <c r="E71" s="64">
        <f>SUM(E13:E70)</f>
        <v>0</v>
      </c>
      <c r="F71" s="64">
        <f>SUM(F13:F70)</f>
        <v>0</v>
      </c>
      <c r="G71" s="64">
        <f>SUM(G13:G70)</f>
        <v>0</v>
      </c>
      <c r="H71" s="64">
        <f>SUM(H13:H70)</f>
        <v>0</v>
      </c>
      <c r="I71" s="350"/>
      <c r="J71" s="328"/>
      <c r="L71" s="45"/>
    </row>
    <row r="72" spans="1:12" s="348" customFormat="1" ht="28.5" x14ac:dyDescent="0.2">
      <c r="A72" s="427">
        <v>2111</v>
      </c>
      <c r="B72" s="385"/>
      <c r="C72" s="428" t="s">
        <v>249</v>
      </c>
      <c r="D72" s="60">
        <f t="shared" ref="D72:D135" si="1">SUM(E72:H72)</f>
        <v>7800</v>
      </c>
      <c r="E72" s="433"/>
      <c r="F72" s="434"/>
      <c r="G72" s="387"/>
      <c r="H72" s="386">
        <v>7800</v>
      </c>
      <c r="I72" s="351"/>
    </row>
    <row r="73" spans="1:12" s="348" customFormat="1" ht="28.5" x14ac:dyDescent="0.2">
      <c r="A73" s="427">
        <v>2121</v>
      </c>
      <c r="B73" s="385"/>
      <c r="C73" s="428" t="s">
        <v>250</v>
      </c>
      <c r="D73" s="60">
        <f t="shared" si="1"/>
        <v>0</v>
      </c>
      <c r="E73" s="433"/>
      <c r="F73" s="434"/>
      <c r="G73" s="387"/>
      <c r="H73" s="386"/>
      <c r="I73" s="351"/>
    </row>
    <row r="74" spans="1:12" s="348" customFormat="1" ht="14.25" x14ac:dyDescent="0.2">
      <c r="A74" s="427">
        <v>2131</v>
      </c>
      <c r="B74" s="385"/>
      <c r="C74" s="428" t="s">
        <v>251</v>
      </c>
      <c r="D74" s="60">
        <f t="shared" si="1"/>
        <v>0</v>
      </c>
      <c r="E74" s="433"/>
      <c r="F74" s="434"/>
      <c r="G74" s="387"/>
      <c r="H74" s="386"/>
      <c r="I74" s="351"/>
    </row>
    <row r="75" spans="1:12" s="348" customFormat="1" ht="42.75" x14ac:dyDescent="0.2">
      <c r="A75" s="427">
        <v>2141</v>
      </c>
      <c r="B75" s="385"/>
      <c r="C75" s="428" t="s">
        <v>252</v>
      </c>
      <c r="D75" s="60">
        <f t="shared" si="1"/>
        <v>2900</v>
      </c>
      <c r="E75" s="433"/>
      <c r="F75" s="434"/>
      <c r="G75" s="387"/>
      <c r="H75" s="386">
        <v>2900</v>
      </c>
      <c r="I75" s="351"/>
    </row>
    <row r="76" spans="1:12" s="348" customFormat="1" ht="14.25" x14ac:dyDescent="0.2">
      <c r="A76" s="427">
        <v>2151</v>
      </c>
      <c r="B76" s="385"/>
      <c r="C76" s="428" t="s">
        <v>43</v>
      </c>
      <c r="D76" s="60">
        <f>SUM(E76:H76)</f>
        <v>0</v>
      </c>
      <c r="E76" s="433"/>
      <c r="F76" s="434"/>
      <c r="G76" s="387"/>
      <c r="H76" s="386"/>
      <c r="I76" s="351"/>
    </row>
    <row r="77" spans="1:12" s="348" customFormat="1" ht="14.25" x14ac:dyDescent="0.2">
      <c r="A77" s="427">
        <v>2161</v>
      </c>
      <c r="B77" s="385"/>
      <c r="C77" s="428" t="s">
        <v>44</v>
      </c>
      <c r="D77" s="60">
        <f t="shared" si="1"/>
        <v>0</v>
      </c>
      <c r="E77" s="433"/>
      <c r="F77" s="434"/>
      <c r="G77" s="387"/>
      <c r="H77" s="386"/>
      <c r="I77" s="351"/>
    </row>
    <row r="78" spans="1:12" s="348" customFormat="1" ht="14.25" x14ac:dyDescent="0.2">
      <c r="A78" s="427">
        <v>2171</v>
      </c>
      <c r="B78" s="385"/>
      <c r="C78" s="428" t="s">
        <v>253</v>
      </c>
      <c r="D78" s="60">
        <f t="shared" si="1"/>
        <v>0</v>
      </c>
      <c r="E78" s="433"/>
      <c r="F78" s="434"/>
      <c r="G78" s="387"/>
      <c r="H78" s="386"/>
      <c r="I78" s="351"/>
    </row>
    <row r="79" spans="1:12" s="348" customFormat="1" ht="28.5" x14ac:dyDescent="0.2">
      <c r="A79" s="427">
        <v>2181</v>
      </c>
      <c r="B79" s="385"/>
      <c r="C79" s="428" t="s">
        <v>254</v>
      </c>
      <c r="D79" s="60">
        <f t="shared" si="1"/>
        <v>0</v>
      </c>
      <c r="E79" s="433"/>
      <c r="F79" s="434"/>
      <c r="G79" s="387"/>
      <c r="H79" s="386"/>
      <c r="I79" s="351"/>
    </row>
    <row r="80" spans="1:12" s="348" customFormat="1" ht="14.25" x14ac:dyDescent="0.2">
      <c r="A80" s="427">
        <v>2182</v>
      </c>
      <c r="B80" s="385"/>
      <c r="C80" s="428" t="s">
        <v>255</v>
      </c>
      <c r="D80" s="60">
        <f t="shared" si="1"/>
        <v>0</v>
      </c>
      <c r="E80" s="433"/>
      <c r="F80" s="434"/>
      <c r="G80" s="387"/>
      <c r="H80" s="386"/>
      <c r="I80" s="351"/>
    </row>
    <row r="81" spans="1:9" s="348" customFormat="1" ht="14.25" x14ac:dyDescent="0.2">
      <c r="A81" s="427">
        <v>2183</v>
      </c>
      <c r="B81" s="385"/>
      <c r="C81" s="428" t="s">
        <v>256</v>
      </c>
      <c r="D81" s="60">
        <f t="shared" si="1"/>
        <v>0</v>
      </c>
      <c r="E81" s="433"/>
      <c r="F81" s="434"/>
      <c r="G81" s="387"/>
      <c r="H81" s="386"/>
      <c r="I81" s="351"/>
    </row>
    <row r="82" spans="1:9" s="348" customFormat="1" ht="42.75" x14ac:dyDescent="0.2">
      <c r="A82" s="427">
        <v>2211</v>
      </c>
      <c r="B82" s="385"/>
      <c r="C82" s="428" t="s">
        <v>257</v>
      </c>
      <c r="D82" s="60">
        <f t="shared" si="1"/>
        <v>0</v>
      </c>
      <c r="E82" s="433"/>
      <c r="F82" s="434"/>
      <c r="G82" s="387"/>
      <c r="H82" s="386"/>
      <c r="I82" s="351"/>
    </row>
    <row r="83" spans="1:9" s="348" customFormat="1" ht="71.25" x14ac:dyDescent="0.2">
      <c r="A83" s="427">
        <v>2212</v>
      </c>
      <c r="B83" s="385"/>
      <c r="C83" s="428" t="s">
        <v>258</v>
      </c>
      <c r="D83" s="60">
        <f t="shared" si="1"/>
        <v>0</v>
      </c>
      <c r="E83" s="433"/>
      <c r="F83" s="434"/>
      <c r="G83" s="387"/>
      <c r="H83" s="386"/>
      <c r="I83" s="351"/>
    </row>
    <row r="84" spans="1:9" s="348" customFormat="1" ht="42.75" x14ac:dyDescent="0.2">
      <c r="A84" s="427">
        <v>2213</v>
      </c>
      <c r="B84" s="385"/>
      <c r="C84" s="428" t="s">
        <v>259</v>
      </c>
      <c r="D84" s="60">
        <f t="shared" si="1"/>
        <v>0</v>
      </c>
      <c r="E84" s="433"/>
      <c r="F84" s="434"/>
      <c r="G84" s="387"/>
      <c r="H84" s="386"/>
      <c r="I84" s="351"/>
    </row>
    <row r="85" spans="1:9" s="348" customFormat="1" ht="42.75" x14ac:dyDescent="0.2">
      <c r="A85" s="427">
        <v>2214</v>
      </c>
      <c r="B85" s="385"/>
      <c r="C85" s="428" t="s">
        <v>260</v>
      </c>
      <c r="D85" s="60">
        <f t="shared" si="1"/>
        <v>0</v>
      </c>
      <c r="E85" s="433"/>
      <c r="F85" s="434"/>
      <c r="G85" s="387"/>
      <c r="H85" s="386"/>
      <c r="I85" s="351"/>
    </row>
    <row r="86" spans="1:9" s="348" customFormat="1" ht="42.75" x14ac:dyDescent="0.2">
      <c r="A86" s="427">
        <v>2215</v>
      </c>
      <c r="B86" s="385"/>
      <c r="C86" s="428" t="s">
        <v>261</v>
      </c>
      <c r="D86" s="60">
        <f t="shared" si="1"/>
        <v>0</v>
      </c>
      <c r="E86" s="433"/>
      <c r="F86" s="434"/>
      <c r="G86" s="387"/>
      <c r="H86" s="386"/>
      <c r="I86" s="351"/>
    </row>
    <row r="87" spans="1:9" s="348" customFormat="1" ht="42.75" x14ac:dyDescent="0.2">
      <c r="A87" s="427">
        <v>2216</v>
      </c>
      <c r="B87" s="385"/>
      <c r="C87" s="428" t="s">
        <v>262</v>
      </c>
      <c r="D87" s="60">
        <f t="shared" si="1"/>
        <v>0</v>
      </c>
      <c r="E87" s="433"/>
      <c r="F87" s="434"/>
      <c r="G87" s="387"/>
      <c r="H87" s="386"/>
      <c r="I87" s="351"/>
    </row>
    <row r="88" spans="1:9" s="348" customFormat="1" ht="14.25" x14ac:dyDescent="0.2">
      <c r="A88" s="427">
        <v>2221</v>
      </c>
      <c r="B88" s="385"/>
      <c r="C88" s="428" t="s">
        <v>263</v>
      </c>
      <c r="D88" s="60">
        <f t="shared" si="1"/>
        <v>8400</v>
      </c>
      <c r="E88" s="433"/>
      <c r="F88" s="434"/>
      <c r="G88" s="387"/>
      <c r="H88" s="386">
        <v>8400</v>
      </c>
      <c r="I88" s="351"/>
    </row>
    <row r="89" spans="1:9" s="348" customFormat="1" ht="28.5" x14ac:dyDescent="0.2">
      <c r="A89" s="427">
        <v>2231</v>
      </c>
      <c r="B89" s="385"/>
      <c r="C89" s="428" t="s">
        <v>48</v>
      </c>
      <c r="D89" s="60">
        <f t="shared" si="1"/>
        <v>0</v>
      </c>
      <c r="E89" s="433"/>
      <c r="F89" s="434"/>
      <c r="G89" s="387"/>
      <c r="H89" s="386"/>
      <c r="I89" s="351"/>
    </row>
    <row r="90" spans="1:9" s="348" customFormat="1" ht="42.75" x14ac:dyDescent="0.2">
      <c r="A90" s="427">
        <v>2311</v>
      </c>
      <c r="B90" s="385"/>
      <c r="C90" s="428" t="s">
        <v>264</v>
      </c>
      <c r="D90" s="60">
        <f t="shared" si="1"/>
        <v>0</v>
      </c>
      <c r="E90" s="433"/>
      <c r="F90" s="434"/>
      <c r="G90" s="387"/>
      <c r="H90" s="386"/>
      <c r="I90" s="351"/>
    </row>
    <row r="91" spans="1:9" s="348" customFormat="1" ht="28.5" x14ac:dyDescent="0.2">
      <c r="A91" s="427">
        <v>2321</v>
      </c>
      <c r="B91" s="385"/>
      <c r="C91" s="428" t="s">
        <v>265</v>
      </c>
      <c r="D91" s="60">
        <f t="shared" si="1"/>
        <v>0</v>
      </c>
      <c r="E91" s="433"/>
      <c r="F91" s="434"/>
      <c r="G91" s="387"/>
      <c r="H91" s="386"/>
      <c r="I91" s="351"/>
    </row>
    <row r="92" spans="1:9" s="348" customFormat="1" ht="42.75" x14ac:dyDescent="0.2">
      <c r="A92" s="427">
        <v>2331</v>
      </c>
      <c r="B92" s="385"/>
      <c r="C92" s="428" t="s">
        <v>266</v>
      </c>
      <c r="D92" s="60">
        <f t="shared" si="1"/>
        <v>0</v>
      </c>
      <c r="E92" s="433"/>
      <c r="F92" s="434"/>
      <c r="G92" s="387"/>
      <c r="H92" s="386"/>
      <c r="I92" s="351"/>
    </row>
    <row r="93" spans="1:9" s="348" customFormat="1" ht="42.75" x14ac:dyDescent="0.2">
      <c r="A93" s="427">
        <v>2341</v>
      </c>
      <c r="B93" s="385"/>
      <c r="C93" s="428" t="s">
        <v>267</v>
      </c>
      <c r="D93" s="60">
        <f t="shared" si="1"/>
        <v>0</v>
      </c>
      <c r="E93" s="433"/>
      <c r="F93" s="434"/>
      <c r="G93" s="387"/>
      <c r="H93" s="386"/>
      <c r="I93" s="351"/>
    </row>
    <row r="94" spans="1:9" s="348" customFormat="1" ht="42.75" x14ac:dyDescent="0.2">
      <c r="A94" s="427">
        <v>2351</v>
      </c>
      <c r="B94" s="385"/>
      <c r="C94" s="428" t="s">
        <v>268</v>
      </c>
      <c r="D94" s="60">
        <f t="shared" si="1"/>
        <v>0</v>
      </c>
      <c r="E94" s="433"/>
      <c r="F94" s="434"/>
      <c r="G94" s="387"/>
      <c r="H94" s="386"/>
      <c r="I94" s="351"/>
    </row>
    <row r="95" spans="1:9" s="348" customFormat="1" ht="42.75" x14ac:dyDescent="0.2">
      <c r="A95" s="427">
        <v>2361</v>
      </c>
      <c r="B95" s="385"/>
      <c r="C95" s="428" t="s">
        <v>269</v>
      </c>
      <c r="D95" s="60">
        <f t="shared" si="1"/>
        <v>0</v>
      </c>
      <c r="E95" s="433"/>
      <c r="F95" s="434"/>
      <c r="G95" s="387"/>
      <c r="H95" s="386"/>
      <c r="I95" s="351"/>
    </row>
    <row r="96" spans="1:9" s="348" customFormat="1" ht="28.5" x14ac:dyDescent="0.2">
      <c r="A96" s="427">
        <v>2371</v>
      </c>
      <c r="B96" s="385"/>
      <c r="C96" s="428" t="s">
        <v>248</v>
      </c>
      <c r="D96" s="60">
        <f t="shared" si="1"/>
        <v>0</v>
      </c>
      <c r="E96" s="433"/>
      <c r="F96" s="434"/>
      <c r="G96" s="387"/>
      <c r="H96" s="386"/>
      <c r="I96" s="351"/>
    </row>
    <row r="97" spans="1:9" s="348" customFormat="1" ht="28.5" x14ac:dyDescent="0.2">
      <c r="A97" s="427">
        <v>2381</v>
      </c>
      <c r="B97" s="385"/>
      <c r="C97" s="428" t="s">
        <v>270</v>
      </c>
      <c r="D97" s="60">
        <f t="shared" si="1"/>
        <v>0</v>
      </c>
      <c r="E97" s="433"/>
      <c r="F97" s="434"/>
      <c r="G97" s="387"/>
      <c r="H97" s="386"/>
      <c r="I97" s="351"/>
    </row>
    <row r="98" spans="1:9" s="348" customFormat="1" ht="28.5" x14ac:dyDescent="0.2">
      <c r="A98" s="427">
        <v>2391</v>
      </c>
      <c r="B98" s="385"/>
      <c r="C98" s="428" t="s">
        <v>271</v>
      </c>
      <c r="D98" s="60">
        <f t="shared" si="1"/>
        <v>0</v>
      </c>
      <c r="E98" s="433"/>
      <c r="F98" s="434"/>
      <c r="G98" s="387"/>
      <c r="H98" s="386"/>
      <c r="I98" s="351"/>
    </row>
    <row r="99" spans="1:9" s="348" customFormat="1" ht="14.25" x14ac:dyDescent="0.2">
      <c r="A99" s="427">
        <v>2411</v>
      </c>
      <c r="B99" s="385"/>
      <c r="C99" s="428" t="s">
        <v>49</v>
      </c>
      <c r="D99" s="60">
        <f t="shared" si="1"/>
        <v>0</v>
      </c>
      <c r="E99" s="433"/>
      <c r="F99" s="434"/>
      <c r="G99" s="387"/>
      <c r="H99" s="386"/>
      <c r="I99" s="351"/>
    </row>
    <row r="100" spans="1:9" s="348" customFormat="1" ht="14.25" x14ac:dyDescent="0.2">
      <c r="A100" s="427">
        <v>2421</v>
      </c>
      <c r="B100" s="385"/>
      <c r="C100" s="428" t="s">
        <v>50</v>
      </c>
      <c r="D100" s="60">
        <f t="shared" si="1"/>
        <v>0</v>
      </c>
      <c r="E100" s="433"/>
      <c r="F100" s="434"/>
      <c r="G100" s="387"/>
      <c r="H100" s="386"/>
      <c r="I100" s="351"/>
    </row>
    <row r="101" spans="1:9" s="348" customFormat="1" ht="14.25" x14ac:dyDescent="0.2">
      <c r="A101" s="427">
        <v>2431</v>
      </c>
      <c r="B101" s="385"/>
      <c r="C101" s="428" t="s">
        <v>272</v>
      </c>
      <c r="D101" s="60">
        <f t="shared" si="1"/>
        <v>0</v>
      </c>
      <c r="E101" s="433"/>
      <c r="F101" s="434"/>
      <c r="G101" s="387"/>
      <c r="H101" s="386"/>
      <c r="I101" s="351"/>
    </row>
    <row r="102" spans="1:9" s="348" customFormat="1" ht="14.25" x14ac:dyDescent="0.2">
      <c r="A102" s="427">
        <v>2441</v>
      </c>
      <c r="B102" s="385"/>
      <c r="C102" s="428" t="s">
        <v>52</v>
      </c>
      <c r="D102" s="60">
        <f t="shared" si="1"/>
        <v>0</v>
      </c>
      <c r="E102" s="433"/>
      <c r="F102" s="434"/>
      <c r="G102" s="387"/>
      <c r="H102" s="386"/>
      <c r="I102" s="351"/>
    </row>
    <row r="103" spans="1:9" s="348" customFormat="1" ht="14.25" x14ac:dyDescent="0.2">
      <c r="A103" s="427">
        <v>2451</v>
      </c>
      <c r="B103" s="385"/>
      <c r="C103" s="428" t="s">
        <v>53</v>
      </c>
      <c r="D103" s="60">
        <f t="shared" si="1"/>
        <v>0</v>
      </c>
      <c r="E103" s="433"/>
      <c r="F103" s="434"/>
      <c r="G103" s="387"/>
      <c r="H103" s="386"/>
      <c r="I103" s="351"/>
    </row>
    <row r="104" spans="1:9" s="348" customFormat="1" ht="14.25" x14ac:dyDescent="0.2">
      <c r="A104" s="427">
        <v>2461</v>
      </c>
      <c r="B104" s="385"/>
      <c r="C104" s="428" t="s">
        <v>273</v>
      </c>
      <c r="D104" s="60">
        <f t="shared" si="1"/>
        <v>0</v>
      </c>
      <c r="E104" s="433"/>
      <c r="F104" s="434"/>
      <c r="G104" s="387"/>
      <c r="H104" s="386"/>
      <c r="I104" s="351"/>
    </row>
    <row r="105" spans="1:9" s="348" customFormat="1" ht="28.5" x14ac:dyDescent="0.2">
      <c r="A105" s="427">
        <v>2471</v>
      </c>
      <c r="B105" s="385"/>
      <c r="C105" s="428" t="s">
        <v>274</v>
      </c>
      <c r="D105" s="60">
        <f t="shared" si="1"/>
        <v>0</v>
      </c>
      <c r="E105" s="433"/>
      <c r="F105" s="434"/>
      <c r="G105" s="387"/>
      <c r="H105" s="386"/>
      <c r="I105" s="351"/>
    </row>
    <row r="106" spans="1:9" s="348" customFormat="1" ht="14.25" x14ac:dyDescent="0.2">
      <c r="A106" s="427">
        <v>2481</v>
      </c>
      <c r="B106" s="385"/>
      <c r="C106" s="428" t="s">
        <v>56</v>
      </c>
      <c r="D106" s="60">
        <f t="shared" si="1"/>
        <v>0</v>
      </c>
      <c r="E106" s="433"/>
      <c r="F106" s="435"/>
      <c r="G106" s="387"/>
      <c r="H106" s="83"/>
      <c r="I106" s="351"/>
    </row>
    <row r="107" spans="1:9" s="348" customFormat="1" ht="28.5" x14ac:dyDescent="0.2">
      <c r="A107" s="427">
        <v>2491</v>
      </c>
      <c r="B107" s="385"/>
      <c r="C107" s="428" t="s">
        <v>57</v>
      </c>
      <c r="D107" s="60">
        <f t="shared" si="1"/>
        <v>0</v>
      </c>
      <c r="E107" s="433"/>
      <c r="F107" s="435"/>
      <c r="G107" s="387"/>
      <c r="H107" s="78"/>
      <c r="I107" s="351"/>
    </row>
    <row r="108" spans="1:9" s="348" customFormat="1" ht="14.25" x14ac:dyDescent="0.2">
      <c r="A108" s="427">
        <v>2511</v>
      </c>
      <c r="B108" s="385"/>
      <c r="C108" s="428" t="s">
        <v>58</v>
      </c>
      <c r="D108" s="60">
        <f t="shared" si="1"/>
        <v>0</v>
      </c>
      <c r="E108" s="433"/>
      <c r="F108" s="435"/>
      <c r="G108" s="82"/>
      <c r="H108" s="78"/>
      <c r="I108" s="351"/>
    </row>
    <row r="109" spans="1:9" s="348" customFormat="1" ht="30.6" customHeight="1" x14ac:dyDescent="0.2">
      <c r="A109" s="427">
        <v>2521</v>
      </c>
      <c r="B109" s="385"/>
      <c r="C109" s="428" t="s">
        <v>59</v>
      </c>
      <c r="D109" s="60">
        <f t="shared" si="1"/>
        <v>0</v>
      </c>
      <c r="E109" s="433"/>
      <c r="F109" s="434"/>
      <c r="G109" s="387"/>
      <c r="H109" s="386"/>
      <c r="I109" s="351"/>
    </row>
    <row r="110" spans="1:9" s="348" customFormat="1" ht="14.25" x14ac:dyDescent="0.2">
      <c r="A110" s="427">
        <v>2531</v>
      </c>
      <c r="B110" s="385"/>
      <c r="C110" s="428" t="s">
        <v>60</v>
      </c>
      <c r="D110" s="60">
        <f t="shared" si="1"/>
        <v>0</v>
      </c>
      <c r="E110" s="433"/>
      <c r="F110" s="436"/>
      <c r="G110" s="82"/>
      <c r="H110" s="78"/>
      <c r="I110" s="351"/>
    </row>
    <row r="111" spans="1:9" s="348" customFormat="1" ht="28.5" x14ac:dyDescent="0.2">
      <c r="A111" s="427">
        <v>2541</v>
      </c>
      <c r="B111" s="385"/>
      <c r="C111" s="428" t="s">
        <v>61</v>
      </c>
      <c r="D111" s="60">
        <f>SUM(E111:H111)</f>
        <v>0</v>
      </c>
      <c r="E111" s="433"/>
      <c r="F111" s="436"/>
      <c r="G111" s="82"/>
      <c r="H111" s="78"/>
      <c r="I111" s="351"/>
    </row>
    <row r="112" spans="1:9" s="348" customFormat="1" ht="28.5" x14ac:dyDescent="0.2">
      <c r="A112" s="427">
        <v>2551</v>
      </c>
      <c r="B112" s="385"/>
      <c r="C112" s="428" t="s">
        <v>62</v>
      </c>
      <c r="D112" s="60">
        <f>SUM(E112:H112)</f>
        <v>0</v>
      </c>
      <c r="E112" s="433"/>
      <c r="F112" s="436"/>
      <c r="G112" s="82"/>
      <c r="H112" s="78"/>
      <c r="I112" s="351"/>
    </row>
    <row r="113" spans="1:9" s="348" customFormat="1" ht="28.5" x14ac:dyDescent="0.2">
      <c r="A113" s="427">
        <v>2561</v>
      </c>
      <c r="B113" s="385"/>
      <c r="C113" s="428" t="s">
        <v>275</v>
      </c>
      <c r="D113" s="60">
        <f t="shared" si="1"/>
        <v>0</v>
      </c>
      <c r="E113" s="433"/>
      <c r="F113" s="436"/>
      <c r="G113" s="82"/>
      <c r="H113" s="78"/>
      <c r="I113" s="351"/>
    </row>
    <row r="114" spans="1:9" s="348" customFormat="1" ht="14.25" x14ac:dyDescent="0.2">
      <c r="A114" s="427">
        <v>2591</v>
      </c>
      <c r="B114" s="385"/>
      <c r="C114" s="428" t="s">
        <v>64</v>
      </c>
      <c r="D114" s="60">
        <f t="shared" si="1"/>
        <v>0</v>
      </c>
      <c r="E114" s="433"/>
      <c r="F114" s="436"/>
      <c r="G114" s="82"/>
      <c r="H114" s="78"/>
      <c r="I114" s="351"/>
    </row>
    <row r="115" spans="1:9" s="348" customFormat="1" ht="71.25" x14ac:dyDescent="0.2">
      <c r="A115" s="427">
        <v>2611</v>
      </c>
      <c r="B115" s="385"/>
      <c r="C115" s="428" t="s">
        <v>276</v>
      </c>
      <c r="D115" s="60">
        <f t="shared" si="1"/>
        <v>0</v>
      </c>
      <c r="E115" s="433"/>
      <c r="F115" s="436"/>
      <c r="G115" s="82"/>
      <c r="H115" s="78"/>
      <c r="I115" s="351"/>
    </row>
    <row r="116" spans="1:9" s="348" customFormat="1" ht="57" x14ac:dyDescent="0.2">
      <c r="A116" s="427">
        <v>2612</v>
      </c>
      <c r="B116" s="385"/>
      <c r="C116" s="428" t="s">
        <v>277</v>
      </c>
      <c r="D116" s="60">
        <f t="shared" si="1"/>
        <v>0</v>
      </c>
      <c r="E116" s="433"/>
      <c r="F116" s="436"/>
      <c r="G116" s="82"/>
      <c r="H116" s="78"/>
      <c r="I116" s="351"/>
    </row>
    <row r="117" spans="1:9" s="348" customFormat="1" ht="57" x14ac:dyDescent="0.2">
      <c r="A117" s="427">
        <v>2613</v>
      </c>
      <c r="B117" s="385"/>
      <c r="C117" s="428" t="s">
        <v>278</v>
      </c>
      <c r="D117" s="60">
        <f t="shared" si="1"/>
        <v>0</v>
      </c>
      <c r="E117" s="433"/>
      <c r="F117" s="436"/>
      <c r="G117" s="82"/>
      <c r="H117" s="78"/>
      <c r="I117" s="351"/>
    </row>
    <row r="118" spans="1:9" s="348" customFormat="1" ht="42.75" x14ac:dyDescent="0.2">
      <c r="A118" s="427">
        <v>2614</v>
      </c>
      <c r="B118" s="385"/>
      <c r="C118" s="428" t="s">
        <v>279</v>
      </c>
      <c r="D118" s="60">
        <f t="shared" si="1"/>
        <v>0</v>
      </c>
      <c r="E118" s="433"/>
      <c r="F118" s="436"/>
      <c r="G118" s="82"/>
      <c r="H118" s="78"/>
      <c r="I118" s="351"/>
    </row>
    <row r="119" spans="1:9" s="348" customFormat="1" ht="14.25" x14ac:dyDescent="0.2">
      <c r="A119" s="427">
        <v>2711</v>
      </c>
      <c r="B119" s="352"/>
      <c r="C119" s="428" t="s">
        <v>67</v>
      </c>
      <c r="D119" s="60">
        <f t="shared" si="1"/>
        <v>0</v>
      </c>
      <c r="E119" s="433"/>
      <c r="F119" s="436"/>
      <c r="G119" s="82"/>
      <c r="H119" s="78"/>
      <c r="I119" s="351"/>
    </row>
    <row r="120" spans="1:9" s="348" customFormat="1" ht="28.5" x14ac:dyDescent="0.2">
      <c r="A120" s="427">
        <v>2721</v>
      </c>
      <c r="B120" s="352"/>
      <c r="C120" s="428" t="s">
        <v>68</v>
      </c>
      <c r="D120" s="60">
        <f t="shared" si="1"/>
        <v>0</v>
      </c>
      <c r="E120" s="433"/>
      <c r="F120" s="434"/>
      <c r="G120" s="82"/>
      <c r="H120" s="78"/>
      <c r="I120" s="351"/>
    </row>
    <row r="121" spans="1:9" s="348" customFormat="1" ht="14.25" x14ac:dyDescent="0.2">
      <c r="A121" s="427">
        <v>2731</v>
      </c>
      <c r="B121" s="385"/>
      <c r="C121" s="428" t="s">
        <v>69</v>
      </c>
      <c r="D121" s="60">
        <f t="shared" si="1"/>
        <v>0</v>
      </c>
      <c r="E121" s="433"/>
      <c r="F121" s="434"/>
      <c r="G121" s="387"/>
      <c r="H121" s="386"/>
      <c r="I121" s="351"/>
    </row>
    <row r="122" spans="1:9" s="348" customFormat="1" ht="14.25" x14ac:dyDescent="0.2">
      <c r="A122" s="427">
        <v>2741</v>
      </c>
      <c r="B122" s="385"/>
      <c r="C122" s="428" t="s">
        <v>280</v>
      </c>
      <c r="D122" s="60">
        <f t="shared" si="1"/>
        <v>0</v>
      </c>
      <c r="E122" s="433"/>
      <c r="F122" s="436"/>
      <c r="G122" s="387"/>
      <c r="H122" s="78"/>
      <c r="I122" s="351"/>
    </row>
    <row r="123" spans="1:9" s="348" customFormat="1" ht="28.9" customHeight="1" x14ac:dyDescent="0.2">
      <c r="A123" s="427">
        <v>2751</v>
      </c>
      <c r="B123" s="385"/>
      <c r="C123" s="428" t="s">
        <v>281</v>
      </c>
      <c r="D123" s="60">
        <f t="shared" si="1"/>
        <v>0</v>
      </c>
      <c r="E123" s="433"/>
      <c r="F123" s="434"/>
      <c r="G123" s="387"/>
      <c r="H123" s="386"/>
      <c r="I123" s="351"/>
    </row>
    <row r="124" spans="1:9" s="348" customFormat="1" ht="14.25" x14ac:dyDescent="0.2">
      <c r="A124" s="427">
        <v>2811</v>
      </c>
      <c r="B124" s="385"/>
      <c r="C124" s="428" t="s">
        <v>282</v>
      </c>
      <c r="D124" s="60">
        <f t="shared" si="1"/>
        <v>0</v>
      </c>
      <c r="E124" s="433"/>
      <c r="F124" s="435"/>
      <c r="G124" s="82"/>
      <c r="H124" s="78"/>
      <c r="I124" s="351"/>
    </row>
    <row r="125" spans="1:9" s="348" customFormat="1" ht="24" customHeight="1" x14ac:dyDescent="0.2">
      <c r="A125" s="427">
        <v>2821</v>
      </c>
      <c r="B125" s="385"/>
      <c r="C125" s="428" t="s">
        <v>283</v>
      </c>
      <c r="D125" s="60">
        <f t="shared" si="1"/>
        <v>0</v>
      </c>
      <c r="E125" s="433"/>
      <c r="F125" s="435"/>
      <c r="G125" s="82"/>
      <c r="H125" s="78"/>
      <c r="I125" s="351"/>
    </row>
    <row r="126" spans="1:9" s="348" customFormat="1" ht="28.5" x14ac:dyDescent="0.2">
      <c r="A126" s="427">
        <v>2831</v>
      </c>
      <c r="B126" s="385"/>
      <c r="C126" s="428" t="s">
        <v>284</v>
      </c>
      <c r="D126" s="60">
        <f t="shared" si="1"/>
        <v>0</v>
      </c>
      <c r="E126" s="433"/>
      <c r="F126" s="434"/>
      <c r="G126" s="82"/>
      <c r="H126" s="78"/>
      <c r="I126" s="351"/>
    </row>
    <row r="127" spans="1:9" s="348" customFormat="1" ht="26.45" customHeight="1" x14ac:dyDescent="0.2">
      <c r="A127" s="427">
        <v>2911</v>
      </c>
      <c r="B127" s="385"/>
      <c r="C127" s="428" t="s">
        <v>70</v>
      </c>
      <c r="D127" s="60">
        <f t="shared" si="1"/>
        <v>0</v>
      </c>
      <c r="E127" s="433"/>
      <c r="F127" s="435"/>
      <c r="G127" s="82"/>
      <c r="H127" s="78"/>
      <c r="I127" s="351"/>
    </row>
    <row r="128" spans="1:9" s="348" customFormat="1" ht="28.5" x14ac:dyDescent="0.2">
      <c r="A128" s="427">
        <v>2921</v>
      </c>
      <c r="B128" s="385"/>
      <c r="C128" s="428" t="s">
        <v>71</v>
      </c>
      <c r="D128" s="60">
        <f t="shared" si="1"/>
        <v>0</v>
      </c>
      <c r="E128" s="433"/>
      <c r="F128" s="435"/>
      <c r="G128" s="82"/>
      <c r="H128" s="78"/>
      <c r="I128" s="351"/>
    </row>
    <row r="129" spans="1:10" s="348" customFormat="1" ht="57" x14ac:dyDescent="0.2">
      <c r="A129" s="427">
        <v>2931</v>
      </c>
      <c r="B129" s="385"/>
      <c r="C129" s="428" t="s">
        <v>72</v>
      </c>
      <c r="D129" s="60">
        <f t="shared" si="1"/>
        <v>0</v>
      </c>
      <c r="E129" s="433"/>
      <c r="F129" s="434"/>
      <c r="G129" s="387"/>
      <c r="H129" s="386"/>
      <c r="I129" s="351"/>
    </row>
    <row r="130" spans="1:10" s="348" customFormat="1" ht="42.75" x14ac:dyDescent="0.2">
      <c r="A130" s="427">
        <v>2941</v>
      </c>
      <c r="B130" s="385"/>
      <c r="C130" s="428" t="s">
        <v>285</v>
      </c>
      <c r="D130" s="60">
        <f t="shared" si="1"/>
        <v>0</v>
      </c>
      <c r="E130" s="433"/>
      <c r="F130" s="434"/>
      <c r="G130" s="82"/>
      <c r="H130" s="78"/>
      <c r="I130" s="351"/>
    </row>
    <row r="131" spans="1:10" s="348" customFormat="1" ht="42.75" x14ac:dyDescent="0.2">
      <c r="A131" s="427">
        <v>2951</v>
      </c>
      <c r="B131" s="385"/>
      <c r="C131" s="428" t="s">
        <v>286</v>
      </c>
      <c r="D131" s="60">
        <f t="shared" si="1"/>
        <v>0</v>
      </c>
      <c r="E131" s="433"/>
      <c r="F131" s="435"/>
      <c r="G131" s="82"/>
      <c r="H131" s="78"/>
      <c r="I131" s="351"/>
    </row>
    <row r="132" spans="1:10" s="348" customFormat="1" ht="28.5" x14ac:dyDescent="0.2">
      <c r="A132" s="427">
        <v>2961</v>
      </c>
      <c r="B132" s="385"/>
      <c r="C132" s="428" t="s">
        <v>75</v>
      </c>
      <c r="D132" s="60">
        <f t="shared" si="1"/>
        <v>0</v>
      </c>
      <c r="E132" s="433"/>
      <c r="F132" s="435"/>
      <c r="G132" s="82"/>
      <c r="H132" s="78"/>
      <c r="I132" s="351"/>
    </row>
    <row r="133" spans="1:10" s="348" customFormat="1" ht="28.5" x14ac:dyDescent="0.2">
      <c r="A133" s="427">
        <v>2971</v>
      </c>
      <c r="B133" s="385"/>
      <c r="C133" s="428" t="s">
        <v>287</v>
      </c>
      <c r="D133" s="60">
        <f t="shared" si="1"/>
        <v>0</v>
      </c>
      <c r="E133" s="433"/>
      <c r="F133" s="435"/>
      <c r="G133" s="82"/>
      <c r="H133" s="78"/>
      <c r="I133" s="351"/>
    </row>
    <row r="134" spans="1:10" s="348" customFormat="1" ht="28.5" x14ac:dyDescent="0.2">
      <c r="A134" s="427">
        <v>2981</v>
      </c>
      <c r="B134" s="385"/>
      <c r="C134" s="428" t="s">
        <v>76</v>
      </c>
      <c r="D134" s="60">
        <f t="shared" si="1"/>
        <v>0</v>
      </c>
      <c r="E134" s="433"/>
      <c r="F134" s="435"/>
      <c r="G134" s="82"/>
      <c r="H134" s="78"/>
      <c r="I134" s="351"/>
    </row>
    <row r="135" spans="1:10" s="348" customFormat="1" ht="27.6" customHeight="1" x14ac:dyDescent="0.2">
      <c r="A135" s="427">
        <v>2991</v>
      </c>
      <c r="B135" s="385"/>
      <c r="C135" s="428" t="s">
        <v>77</v>
      </c>
      <c r="D135" s="60">
        <f t="shared" si="1"/>
        <v>0</v>
      </c>
      <c r="E135" s="433"/>
      <c r="F135" s="435"/>
      <c r="G135" s="82"/>
      <c r="H135" s="78"/>
      <c r="I135" s="351"/>
    </row>
    <row r="136" spans="1:10" s="344" customFormat="1" ht="25.5" x14ac:dyDescent="0.2">
      <c r="A136" s="349"/>
      <c r="B136" s="349"/>
      <c r="C136" s="362" t="s">
        <v>17</v>
      </c>
      <c r="D136" s="65">
        <f>SUM(D72:D135)</f>
        <v>19100</v>
      </c>
      <c r="E136" s="65">
        <f>SUM(E72:E135)</f>
        <v>0</v>
      </c>
      <c r="F136" s="65">
        <f>SUM(F72:F135)</f>
        <v>0</v>
      </c>
      <c r="G136" s="65">
        <f>SUM(G72:G135)</f>
        <v>0</v>
      </c>
      <c r="H136" s="65">
        <f>SUM(H72:H135)</f>
        <v>19100</v>
      </c>
      <c r="I136" s="350"/>
      <c r="J136" s="328"/>
    </row>
    <row r="137" spans="1:10" s="348" customFormat="1" ht="14.25" x14ac:dyDescent="0.2">
      <c r="A137" s="427">
        <v>3111</v>
      </c>
      <c r="B137" s="385"/>
      <c r="C137" s="428" t="s">
        <v>288</v>
      </c>
      <c r="D137" s="60">
        <f t="shared" ref="D137:D204" si="2">SUM(E137:H137)</f>
        <v>336000</v>
      </c>
      <c r="E137" s="433">
        <f>327500-30000-30000</f>
        <v>267500</v>
      </c>
      <c r="F137" s="434">
        <v>68500</v>
      </c>
      <c r="G137" s="387"/>
      <c r="H137" s="386"/>
      <c r="I137" s="351"/>
    </row>
    <row r="138" spans="1:10" s="348" customFormat="1" ht="14.25" x14ac:dyDescent="0.2">
      <c r="A138" s="427">
        <v>3112</v>
      </c>
      <c r="B138" s="385"/>
      <c r="C138" s="428" t="s">
        <v>289</v>
      </c>
      <c r="D138" s="60">
        <f t="shared" si="2"/>
        <v>0</v>
      </c>
      <c r="E138" s="433"/>
      <c r="F138" s="434"/>
      <c r="G138" s="82"/>
      <c r="H138" s="78"/>
      <c r="I138" s="351"/>
    </row>
    <row r="139" spans="1:10" s="348" customFormat="1" ht="28.5" x14ac:dyDescent="0.2">
      <c r="A139" s="427">
        <v>3113</v>
      </c>
      <c r="B139" s="385"/>
      <c r="C139" s="428" t="s">
        <v>290</v>
      </c>
      <c r="D139" s="60">
        <f t="shared" si="2"/>
        <v>0</v>
      </c>
      <c r="E139" s="437"/>
      <c r="F139" s="435"/>
      <c r="G139" s="82"/>
      <c r="H139" s="78"/>
      <c r="I139" s="351"/>
    </row>
    <row r="140" spans="1:10" s="348" customFormat="1" ht="14.25" x14ac:dyDescent="0.2">
      <c r="A140" s="427">
        <v>3121</v>
      </c>
      <c r="B140" s="385"/>
      <c r="C140" s="428" t="s">
        <v>291</v>
      </c>
      <c r="D140" s="60">
        <f t="shared" si="2"/>
        <v>0</v>
      </c>
      <c r="E140" s="433"/>
      <c r="F140" s="434"/>
      <c r="G140" s="387"/>
      <c r="H140" s="386"/>
      <c r="I140" s="351"/>
    </row>
    <row r="141" spans="1:10" s="348" customFormat="1" ht="14.25" x14ac:dyDescent="0.2">
      <c r="A141" s="427">
        <v>3131</v>
      </c>
      <c r="B141" s="385"/>
      <c r="C141" s="428" t="s">
        <v>292</v>
      </c>
      <c r="D141" s="60">
        <f t="shared" si="2"/>
        <v>0</v>
      </c>
      <c r="E141" s="433"/>
      <c r="F141" s="434"/>
      <c r="G141" s="387"/>
      <c r="H141" s="386"/>
      <c r="I141" s="351"/>
    </row>
    <row r="142" spans="1:10" s="348" customFormat="1" ht="14.25" x14ac:dyDescent="0.2">
      <c r="A142" s="427">
        <v>3141</v>
      </c>
      <c r="B142" s="385"/>
      <c r="C142" s="428" t="s">
        <v>293</v>
      </c>
      <c r="D142" s="60">
        <f t="shared" si="2"/>
        <v>0</v>
      </c>
      <c r="E142" s="433"/>
      <c r="F142" s="434"/>
      <c r="G142" s="387"/>
      <c r="H142" s="386"/>
      <c r="I142" s="351"/>
    </row>
    <row r="143" spans="1:10" s="348" customFormat="1" ht="14.25" x14ac:dyDescent="0.2">
      <c r="A143" s="427">
        <v>3151</v>
      </c>
      <c r="B143" s="385"/>
      <c r="C143" s="428" t="s">
        <v>294</v>
      </c>
      <c r="D143" s="60">
        <f t="shared" si="2"/>
        <v>0</v>
      </c>
      <c r="E143" s="433"/>
      <c r="F143" s="434"/>
      <c r="G143" s="387"/>
      <c r="H143" s="386"/>
      <c r="I143" s="351"/>
    </row>
    <row r="144" spans="1:10" s="348" customFormat="1" ht="28.5" x14ac:dyDescent="0.2">
      <c r="A144" s="427">
        <v>3161</v>
      </c>
      <c r="B144" s="353"/>
      <c r="C144" s="428" t="s">
        <v>295</v>
      </c>
      <c r="D144" s="60">
        <f t="shared" si="2"/>
        <v>0</v>
      </c>
      <c r="E144" s="433"/>
      <c r="F144" s="435"/>
      <c r="G144" s="82"/>
      <c r="H144" s="78"/>
      <c r="I144" s="351"/>
    </row>
    <row r="145" spans="1:9" s="348" customFormat="1" ht="28.5" x14ac:dyDescent="0.2">
      <c r="A145" s="427">
        <v>3171</v>
      </c>
      <c r="B145" s="385"/>
      <c r="C145" s="428" t="s">
        <v>296</v>
      </c>
      <c r="D145" s="60">
        <f t="shared" si="2"/>
        <v>0</v>
      </c>
      <c r="E145" s="433"/>
      <c r="F145" s="435"/>
      <c r="G145" s="82"/>
      <c r="H145" s="386"/>
      <c r="I145" s="351"/>
    </row>
    <row r="146" spans="1:9" s="348" customFormat="1" ht="14.25" x14ac:dyDescent="0.2">
      <c r="A146" s="427">
        <v>3181</v>
      </c>
      <c r="B146" s="385"/>
      <c r="C146" s="428" t="s">
        <v>297</v>
      </c>
      <c r="D146" s="60">
        <f t="shared" si="2"/>
        <v>6500</v>
      </c>
      <c r="E146" s="433"/>
      <c r="F146" s="435">
        <v>6500</v>
      </c>
      <c r="G146" s="82"/>
      <c r="H146" s="386"/>
      <c r="I146" s="351"/>
    </row>
    <row r="147" spans="1:9" s="348" customFormat="1" ht="14.25" x14ac:dyDescent="0.2">
      <c r="A147" s="427">
        <v>3182</v>
      </c>
      <c r="B147" s="385"/>
      <c r="C147" s="428" t="s">
        <v>298</v>
      </c>
      <c r="D147" s="60">
        <f t="shared" si="2"/>
        <v>0</v>
      </c>
      <c r="E147" s="433"/>
      <c r="F147" s="435"/>
      <c r="G147" s="82"/>
      <c r="H147" s="386"/>
      <c r="I147" s="351"/>
    </row>
    <row r="148" spans="1:9" s="348" customFormat="1" ht="28.5" x14ac:dyDescent="0.2">
      <c r="A148" s="427">
        <v>3191</v>
      </c>
      <c r="B148" s="385"/>
      <c r="C148" s="428" t="s">
        <v>299</v>
      </c>
      <c r="D148" s="60">
        <f t="shared" si="2"/>
        <v>0</v>
      </c>
      <c r="E148" s="433"/>
      <c r="F148" s="435"/>
      <c r="G148" s="82"/>
      <c r="H148" s="386"/>
      <c r="I148" s="351"/>
    </row>
    <row r="149" spans="1:9" s="348" customFormat="1" ht="14.25" x14ac:dyDescent="0.2">
      <c r="A149" s="427">
        <v>3192</v>
      </c>
      <c r="B149" s="385"/>
      <c r="C149" s="428" t="s">
        <v>300</v>
      </c>
      <c r="D149" s="60">
        <f t="shared" si="2"/>
        <v>0</v>
      </c>
      <c r="E149" s="433"/>
      <c r="F149" s="435"/>
      <c r="G149" s="82"/>
      <c r="H149" s="386"/>
      <c r="I149" s="351"/>
    </row>
    <row r="150" spans="1:9" s="348" customFormat="1" ht="14.25" x14ac:dyDescent="0.2">
      <c r="A150" s="427">
        <v>3211</v>
      </c>
      <c r="B150" s="385"/>
      <c r="C150" s="428" t="s">
        <v>301</v>
      </c>
      <c r="D150" s="60">
        <f t="shared" si="2"/>
        <v>0</v>
      </c>
      <c r="E150" s="433"/>
      <c r="F150" s="435"/>
      <c r="G150" s="82"/>
      <c r="H150" s="386"/>
      <c r="I150" s="351"/>
    </row>
    <row r="151" spans="1:9" s="348" customFormat="1" ht="14.25" x14ac:dyDescent="0.2">
      <c r="A151" s="427">
        <v>3221</v>
      </c>
      <c r="B151" s="385"/>
      <c r="C151" s="428" t="s">
        <v>302</v>
      </c>
      <c r="D151" s="60">
        <f t="shared" si="2"/>
        <v>0</v>
      </c>
      <c r="E151" s="433"/>
      <c r="F151" s="435"/>
      <c r="G151" s="82"/>
      <c r="H151" s="386"/>
      <c r="I151" s="351"/>
    </row>
    <row r="152" spans="1:9" s="348" customFormat="1" ht="14.25" x14ac:dyDescent="0.2">
      <c r="A152" s="427">
        <v>3231</v>
      </c>
      <c r="B152" s="385"/>
      <c r="C152" s="428" t="s">
        <v>303</v>
      </c>
      <c r="D152" s="60">
        <f t="shared" si="2"/>
        <v>0</v>
      </c>
      <c r="E152" s="433"/>
      <c r="F152" s="435"/>
      <c r="G152" s="82"/>
      <c r="H152" s="386"/>
      <c r="I152" s="351"/>
    </row>
    <row r="153" spans="1:9" s="348" customFormat="1" ht="28.5" x14ac:dyDescent="0.2">
      <c r="A153" s="427">
        <v>3232</v>
      </c>
      <c r="B153" s="385"/>
      <c r="C153" s="428" t="s">
        <v>304</v>
      </c>
      <c r="D153" s="60">
        <f t="shared" si="2"/>
        <v>0</v>
      </c>
      <c r="E153" s="433"/>
      <c r="F153" s="435"/>
      <c r="G153" s="82"/>
      <c r="H153" s="386"/>
      <c r="I153" s="351"/>
    </row>
    <row r="154" spans="1:9" s="348" customFormat="1" ht="28.5" x14ac:dyDescent="0.2">
      <c r="A154" s="427">
        <v>3241</v>
      </c>
      <c r="B154" s="385"/>
      <c r="C154" s="428" t="s">
        <v>305</v>
      </c>
      <c r="D154" s="60">
        <f t="shared" si="2"/>
        <v>0</v>
      </c>
      <c r="E154" s="433"/>
      <c r="F154" s="435"/>
      <c r="G154" s="82"/>
      <c r="H154" s="386"/>
      <c r="I154" s="351"/>
    </row>
    <row r="155" spans="1:9" s="348" customFormat="1" ht="71.25" x14ac:dyDescent="0.2">
      <c r="A155" s="427">
        <v>3251</v>
      </c>
      <c r="B155" s="385"/>
      <c r="C155" s="428" t="s">
        <v>306</v>
      </c>
      <c r="D155" s="60">
        <f t="shared" si="2"/>
        <v>0</v>
      </c>
      <c r="E155" s="433"/>
      <c r="F155" s="435"/>
      <c r="G155" s="82"/>
      <c r="H155" s="386"/>
      <c r="I155" s="351"/>
    </row>
    <row r="156" spans="1:9" s="348" customFormat="1" ht="57" x14ac:dyDescent="0.2">
      <c r="A156" s="427">
        <v>3252</v>
      </c>
      <c r="B156" s="385"/>
      <c r="C156" s="428" t="s">
        <v>307</v>
      </c>
      <c r="D156" s="60">
        <f t="shared" si="2"/>
        <v>0</v>
      </c>
      <c r="E156" s="433"/>
      <c r="F156" s="435"/>
      <c r="G156" s="82"/>
      <c r="H156" s="386"/>
      <c r="I156" s="351"/>
    </row>
    <row r="157" spans="1:9" s="348" customFormat="1" ht="57" x14ac:dyDescent="0.2">
      <c r="A157" s="427">
        <v>3253</v>
      </c>
      <c r="B157" s="385"/>
      <c r="C157" s="428" t="s">
        <v>308</v>
      </c>
      <c r="D157" s="60">
        <f t="shared" si="2"/>
        <v>0</v>
      </c>
      <c r="E157" s="433"/>
      <c r="F157" s="435"/>
      <c r="G157" s="82"/>
      <c r="H157" s="386"/>
      <c r="I157" s="351"/>
    </row>
    <row r="158" spans="1:9" s="348" customFormat="1" ht="57" x14ac:dyDescent="0.2">
      <c r="A158" s="427">
        <v>3254</v>
      </c>
      <c r="B158" s="385"/>
      <c r="C158" s="428" t="s">
        <v>309</v>
      </c>
      <c r="D158" s="60">
        <f t="shared" si="2"/>
        <v>0</v>
      </c>
      <c r="E158" s="433"/>
      <c r="F158" s="435"/>
      <c r="G158" s="82"/>
      <c r="H158" s="386"/>
      <c r="I158" s="351"/>
    </row>
    <row r="159" spans="1:9" s="348" customFormat="1" ht="28.5" x14ac:dyDescent="0.2">
      <c r="A159" s="427">
        <v>3261</v>
      </c>
      <c r="B159" s="385"/>
      <c r="C159" s="428" t="s">
        <v>310</v>
      </c>
      <c r="D159" s="60">
        <f t="shared" si="2"/>
        <v>0</v>
      </c>
      <c r="E159" s="433"/>
      <c r="F159" s="435"/>
      <c r="G159" s="82"/>
      <c r="H159" s="386"/>
      <c r="I159" s="351"/>
    </row>
    <row r="160" spans="1:9" s="348" customFormat="1" ht="14.25" x14ac:dyDescent="0.2">
      <c r="A160" s="427">
        <v>3271</v>
      </c>
      <c r="B160" s="385"/>
      <c r="C160" s="428" t="s">
        <v>311</v>
      </c>
      <c r="D160" s="60">
        <f t="shared" si="2"/>
        <v>0</v>
      </c>
      <c r="E160" s="433"/>
      <c r="F160" s="435"/>
      <c r="G160" s="82"/>
      <c r="H160" s="386"/>
      <c r="I160" s="351"/>
    </row>
    <row r="161" spans="1:9" s="348" customFormat="1" ht="14.25" x14ac:dyDescent="0.2">
      <c r="A161" s="427">
        <v>3291</v>
      </c>
      <c r="B161" s="385"/>
      <c r="C161" s="428" t="s">
        <v>312</v>
      </c>
      <c r="D161" s="60">
        <f t="shared" si="2"/>
        <v>0</v>
      </c>
      <c r="E161" s="433"/>
      <c r="F161" s="435"/>
      <c r="G161" s="82"/>
      <c r="H161" s="386"/>
      <c r="I161" s="351"/>
    </row>
    <row r="162" spans="1:9" s="348" customFormat="1" ht="28.5" x14ac:dyDescent="0.2">
      <c r="A162" s="427">
        <v>3292</v>
      </c>
      <c r="B162" s="385"/>
      <c r="C162" s="428" t="s">
        <v>313</v>
      </c>
      <c r="D162" s="60">
        <f t="shared" si="2"/>
        <v>0</v>
      </c>
      <c r="E162" s="433"/>
      <c r="F162" s="435"/>
      <c r="G162" s="82"/>
      <c r="H162" s="386"/>
      <c r="I162" s="351"/>
    </row>
    <row r="163" spans="1:9" s="348" customFormat="1" ht="14.25" x14ac:dyDescent="0.2">
      <c r="A163" s="427">
        <v>3293</v>
      </c>
      <c r="B163" s="385"/>
      <c r="C163" s="428" t="s">
        <v>314</v>
      </c>
      <c r="D163" s="60">
        <f t="shared" si="2"/>
        <v>0</v>
      </c>
      <c r="E163" s="433"/>
      <c r="F163" s="435"/>
      <c r="G163" s="82"/>
      <c r="H163" s="386"/>
      <c r="I163" s="351"/>
    </row>
    <row r="164" spans="1:9" s="348" customFormat="1" ht="28.5" x14ac:dyDescent="0.2">
      <c r="A164" s="427">
        <v>3311</v>
      </c>
      <c r="B164" s="385"/>
      <c r="C164" s="428" t="s">
        <v>88</v>
      </c>
      <c r="D164" s="60">
        <f t="shared" si="2"/>
        <v>70000</v>
      </c>
      <c r="E164" s="433"/>
      <c r="F164" s="435">
        <v>70000</v>
      </c>
      <c r="G164" s="82"/>
      <c r="H164" s="386"/>
      <c r="I164" s="351"/>
    </row>
    <row r="165" spans="1:9" s="348" customFormat="1" ht="28.5" x14ac:dyDescent="0.2">
      <c r="A165" s="427">
        <v>3321</v>
      </c>
      <c r="B165" s="385"/>
      <c r="C165" s="428" t="s">
        <v>315</v>
      </c>
      <c r="D165" s="60">
        <f t="shared" si="2"/>
        <v>0</v>
      </c>
      <c r="E165" s="433"/>
      <c r="F165" s="435"/>
      <c r="G165" s="82"/>
      <c r="H165" s="386"/>
      <c r="I165" s="351"/>
    </row>
    <row r="166" spans="1:9" s="348" customFormat="1" ht="28.5" x14ac:dyDescent="0.2">
      <c r="A166" s="427">
        <v>3331</v>
      </c>
      <c r="B166" s="385"/>
      <c r="C166" s="428" t="s">
        <v>316</v>
      </c>
      <c r="D166" s="60">
        <f t="shared" si="2"/>
        <v>140000</v>
      </c>
      <c r="E166" s="433"/>
      <c r="F166" s="435">
        <v>140000</v>
      </c>
      <c r="G166" s="82"/>
      <c r="H166" s="386"/>
      <c r="I166" s="351"/>
    </row>
    <row r="167" spans="1:9" s="348" customFormat="1" ht="14.25" x14ac:dyDescent="0.2">
      <c r="A167" s="427">
        <v>3341</v>
      </c>
      <c r="B167" s="385"/>
      <c r="C167" s="428" t="s">
        <v>90</v>
      </c>
      <c r="D167" s="60">
        <f t="shared" si="2"/>
        <v>0</v>
      </c>
      <c r="E167" s="433"/>
      <c r="F167" s="435"/>
      <c r="G167" s="82"/>
      <c r="H167" s="386"/>
      <c r="I167" s="351"/>
    </row>
    <row r="168" spans="1:9" s="348" customFormat="1" ht="14.25" x14ac:dyDescent="0.2">
      <c r="A168" s="427">
        <v>3342</v>
      </c>
      <c r="B168" s="385"/>
      <c r="C168" s="428" t="s">
        <v>91</v>
      </c>
      <c r="D168" s="60">
        <f t="shared" si="2"/>
        <v>10000</v>
      </c>
      <c r="E168" s="433"/>
      <c r="F168" s="435"/>
      <c r="G168" s="82"/>
      <c r="H168" s="386">
        <v>10000</v>
      </c>
      <c r="I168" s="351"/>
    </row>
    <row r="169" spans="1:9" s="348" customFormat="1" ht="28.5" x14ac:dyDescent="0.2">
      <c r="A169" s="427">
        <v>3351</v>
      </c>
      <c r="B169" s="385"/>
      <c r="C169" s="428" t="s">
        <v>317</v>
      </c>
      <c r="D169" s="60">
        <f t="shared" si="2"/>
        <v>0</v>
      </c>
      <c r="E169" s="433"/>
      <c r="F169" s="435"/>
      <c r="G169" s="82"/>
      <c r="H169" s="386"/>
      <c r="I169" s="351"/>
    </row>
    <row r="170" spans="1:9" s="348" customFormat="1" ht="14.25" x14ac:dyDescent="0.2">
      <c r="A170" s="427">
        <v>3361</v>
      </c>
      <c r="B170" s="385"/>
      <c r="C170" s="428" t="s">
        <v>318</v>
      </c>
      <c r="D170" s="60">
        <f t="shared" si="2"/>
        <v>23000</v>
      </c>
      <c r="E170" s="433"/>
      <c r="F170" s="435">
        <v>23000</v>
      </c>
      <c r="G170" s="82"/>
      <c r="H170" s="386"/>
      <c r="I170" s="351"/>
    </row>
    <row r="171" spans="1:9" s="348" customFormat="1" ht="28.5" x14ac:dyDescent="0.2">
      <c r="A171" s="427">
        <v>3362</v>
      </c>
      <c r="B171" s="385"/>
      <c r="C171" s="428" t="s">
        <v>319</v>
      </c>
      <c r="D171" s="60">
        <f t="shared" si="2"/>
        <v>0</v>
      </c>
      <c r="E171" s="433"/>
      <c r="F171" s="435"/>
      <c r="G171" s="82"/>
      <c r="H171" s="386"/>
      <c r="I171" s="351"/>
    </row>
    <row r="172" spans="1:9" s="348" customFormat="1" ht="28.5" x14ac:dyDescent="0.2">
      <c r="A172" s="427">
        <v>3363</v>
      </c>
      <c r="B172" s="385"/>
      <c r="C172" s="428" t="s">
        <v>320</v>
      </c>
      <c r="D172" s="60">
        <f t="shared" si="2"/>
        <v>0</v>
      </c>
      <c r="E172" s="433"/>
      <c r="F172" s="435"/>
      <c r="G172" s="82"/>
      <c r="H172" s="386"/>
      <c r="I172" s="351"/>
    </row>
    <row r="173" spans="1:9" s="348" customFormat="1" ht="42.75" x14ac:dyDescent="0.2">
      <c r="A173" s="427">
        <v>3364</v>
      </c>
      <c r="B173" s="385"/>
      <c r="C173" s="428" t="s">
        <v>321</v>
      </c>
      <c r="D173" s="60">
        <f t="shared" si="2"/>
        <v>0</v>
      </c>
      <c r="E173" s="433"/>
      <c r="F173" s="435"/>
      <c r="G173" s="82"/>
      <c r="H173" s="386"/>
      <c r="I173" s="351"/>
    </row>
    <row r="174" spans="1:9" s="348" customFormat="1" ht="57" x14ac:dyDescent="0.2">
      <c r="A174" s="427">
        <v>3365</v>
      </c>
      <c r="B174" s="385"/>
      <c r="C174" s="428" t="s">
        <v>322</v>
      </c>
      <c r="D174" s="60">
        <f t="shared" si="2"/>
        <v>0</v>
      </c>
      <c r="E174" s="433"/>
      <c r="F174" s="435"/>
      <c r="G174" s="82"/>
      <c r="H174" s="386"/>
      <c r="I174" s="351"/>
    </row>
    <row r="175" spans="1:9" s="348" customFormat="1" ht="14.25" x14ac:dyDescent="0.2">
      <c r="A175" s="427">
        <v>3371</v>
      </c>
      <c r="B175" s="385"/>
      <c r="C175" s="428" t="s">
        <v>323</v>
      </c>
      <c r="D175" s="60">
        <f t="shared" si="2"/>
        <v>0</v>
      </c>
      <c r="E175" s="433"/>
      <c r="F175" s="435"/>
      <c r="G175" s="82"/>
      <c r="H175" s="386"/>
      <c r="I175" s="351"/>
    </row>
    <row r="176" spans="1:9" s="348" customFormat="1" ht="14.25" x14ac:dyDescent="0.2">
      <c r="A176" s="427">
        <v>3381</v>
      </c>
      <c r="B176" s="385"/>
      <c r="C176" s="428" t="s">
        <v>94</v>
      </c>
      <c r="D176" s="60">
        <f t="shared" si="2"/>
        <v>0</v>
      </c>
      <c r="E176" s="433"/>
      <c r="F176" s="435"/>
      <c r="G176" s="82"/>
      <c r="H176" s="386"/>
      <c r="I176" s="351"/>
    </row>
    <row r="177" spans="1:9" s="348" customFormat="1" ht="28.5" x14ac:dyDescent="0.2">
      <c r="A177" s="427">
        <v>3391</v>
      </c>
      <c r="B177" s="385"/>
      <c r="C177" s="428" t="s">
        <v>95</v>
      </c>
      <c r="D177" s="60">
        <f t="shared" si="2"/>
        <v>0</v>
      </c>
      <c r="E177" s="433"/>
      <c r="F177" s="435"/>
      <c r="G177" s="82"/>
      <c r="H177" s="386"/>
      <c r="I177" s="351"/>
    </row>
    <row r="178" spans="1:9" s="348" customFormat="1" ht="14.25" x14ac:dyDescent="0.2">
      <c r="A178" s="427">
        <v>3411</v>
      </c>
      <c r="B178" s="385"/>
      <c r="C178" s="428" t="s">
        <v>324</v>
      </c>
      <c r="D178" s="60">
        <f t="shared" si="2"/>
        <v>10800</v>
      </c>
      <c r="E178" s="433"/>
      <c r="F178" s="434">
        <v>10800</v>
      </c>
      <c r="G178" s="387"/>
      <c r="H178" s="386"/>
      <c r="I178" s="351"/>
    </row>
    <row r="179" spans="1:9" s="348" customFormat="1" ht="28.5" x14ac:dyDescent="0.2">
      <c r="A179" s="427">
        <v>3421</v>
      </c>
      <c r="B179" s="385"/>
      <c r="C179" s="428" t="s">
        <v>325</v>
      </c>
      <c r="D179" s="60">
        <f t="shared" si="2"/>
        <v>0</v>
      </c>
      <c r="E179" s="433"/>
      <c r="F179" s="434"/>
      <c r="G179" s="387"/>
      <c r="H179" s="386"/>
      <c r="I179" s="351"/>
    </row>
    <row r="180" spans="1:9" s="348" customFormat="1" ht="28.5" x14ac:dyDescent="0.2">
      <c r="A180" s="427">
        <v>3431</v>
      </c>
      <c r="B180" s="385"/>
      <c r="C180" s="428" t="s">
        <v>326</v>
      </c>
      <c r="D180" s="60">
        <f t="shared" si="2"/>
        <v>0</v>
      </c>
      <c r="E180" s="433"/>
      <c r="F180" s="435"/>
      <c r="G180" s="82"/>
      <c r="H180" s="78"/>
      <c r="I180" s="351"/>
    </row>
    <row r="181" spans="1:9" s="348" customFormat="1" ht="28.5" x14ac:dyDescent="0.2">
      <c r="A181" s="427">
        <v>3441</v>
      </c>
      <c r="B181" s="385"/>
      <c r="C181" s="428" t="s">
        <v>327</v>
      </c>
      <c r="D181" s="60">
        <f t="shared" si="2"/>
        <v>0</v>
      </c>
      <c r="E181" s="433"/>
      <c r="F181" s="435"/>
      <c r="G181" s="82"/>
      <c r="H181" s="78"/>
      <c r="I181" s="351"/>
    </row>
    <row r="182" spans="1:9" s="348" customFormat="1" ht="23.45" customHeight="1" x14ac:dyDescent="0.2">
      <c r="A182" s="427">
        <v>3451</v>
      </c>
      <c r="B182" s="385"/>
      <c r="C182" s="428" t="s">
        <v>97</v>
      </c>
      <c r="D182" s="60">
        <f t="shared" si="2"/>
        <v>0</v>
      </c>
      <c r="E182" s="433"/>
      <c r="F182" s="435"/>
      <c r="G182" s="82"/>
      <c r="H182" s="78"/>
      <c r="I182" s="351"/>
    </row>
    <row r="183" spans="1:9" s="348" customFormat="1" ht="14.25" x14ac:dyDescent="0.2">
      <c r="A183" s="427">
        <v>3461</v>
      </c>
      <c r="B183" s="385"/>
      <c r="C183" s="428" t="s">
        <v>328</v>
      </c>
      <c r="D183" s="60">
        <f t="shared" si="2"/>
        <v>0</v>
      </c>
      <c r="E183" s="433"/>
      <c r="F183" s="438"/>
      <c r="G183" s="82"/>
      <c r="H183" s="78"/>
      <c r="I183" s="351"/>
    </row>
    <row r="184" spans="1:9" s="348" customFormat="1" ht="14.25" x14ac:dyDescent="0.2">
      <c r="A184" s="427">
        <v>3471</v>
      </c>
      <c r="B184" s="385"/>
      <c r="C184" s="428" t="s">
        <v>329</v>
      </c>
      <c r="D184" s="60">
        <f t="shared" si="2"/>
        <v>2000</v>
      </c>
      <c r="E184" s="433"/>
      <c r="F184" s="435"/>
      <c r="G184" s="82"/>
      <c r="H184" s="78">
        <v>2000</v>
      </c>
      <c r="I184" s="351"/>
    </row>
    <row r="185" spans="1:9" s="348" customFormat="1" ht="14.25" x14ac:dyDescent="0.2">
      <c r="A185" s="427">
        <v>3481</v>
      </c>
      <c r="B185" s="385"/>
      <c r="C185" s="428" t="s">
        <v>330</v>
      </c>
      <c r="D185" s="60">
        <f t="shared" si="2"/>
        <v>0</v>
      </c>
      <c r="E185" s="433"/>
      <c r="F185" s="434"/>
      <c r="G185" s="387"/>
      <c r="H185" s="386"/>
      <c r="I185" s="351"/>
    </row>
    <row r="186" spans="1:9" s="348" customFormat="1" ht="28.5" x14ac:dyDescent="0.2">
      <c r="A186" s="427">
        <v>3491</v>
      </c>
      <c r="B186" s="385"/>
      <c r="C186" s="428" t="s">
        <v>331</v>
      </c>
      <c r="D186" s="60">
        <f t="shared" si="2"/>
        <v>0</v>
      </c>
      <c r="E186" s="433"/>
      <c r="F186" s="434"/>
      <c r="G186" s="387"/>
      <c r="H186" s="386"/>
      <c r="I186" s="351"/>
    </row>
    <row r="187" spans="1:9" s="348" customFormat="1" ht="42.75" x14ac:dyDescent="0.2">
      <c r="A187" s="427">
        <v>3511</v>
      </c>
      <c r="B187" s="385"/>
      <c r="C187" s="428" t="s">
        <v>332</v>
      </c>
      <c r="D187" s="60">
        <f t="shared" si="2"/>
        <v>0</v>
      </c>
      <c r="E187" s="433"/>
      <c r="F187" s="435"/>
      <c r="G187" s="82"/>
      <c r="H187" s="78"/>
      <c r="I187" s="351"/>
    </row>
    <row r="188" spans="1:9" s="348" customFormat="1" ht="42.75" x14ac:dyDescent="0.2">
      <c r="A188" s="427">
        <v>3512</v>
      </c>
      <c r="B188" s="385"/>
      <c r="C188" s="428" t="s">
        <v>333</v>
      </c>
      <c r="D188" s="60">
        <f t="shared" si="2"/>
        <v>0</v>
      </c>
      <c r="E188" s="433"/>
      <c r="F188" s="435"/>
      <c r="G188" s="82"/>
      <c r="H188" s="78"/>
      <c r="I188" s="351"/>
    </row>
    <row r="189" spans="1:9" s="348" customFormat="1" ht="42.75" x14ac:dyDescent="0.2">
      <c r="A189" s="427">
        <v>3521</v>
      </c>
      <c r="B189" s="385"/>
      <c r="C189" s="428" t="s">
        <v>334</v>
      </c>
      <c r="D189" s="60">
        <f t="shared" si="2"/>
        <v>0</v>
      </c>
      <c r="E189" s="433"/>
      <c r="F189" s="435"/>
      <c r="G189" s="82"/>
      <c r="H189" s="78"/>
      <c r="I189" s="351"/>
    </row>
    <row r="190" spans="1:9" s="384" customFormat="1" ht="36.6" customHeight="1" x14ac:dyDescent="0.2">
      <c r="A190" s="427">
        <v>3531</v>
      </c>
      <c r="B190" s="385"/>
      <c r="C190" s="428" t="s">
        <v>335</v>
      </c>
      <c r="D190" s="60">
        <f t="shared" si="2"/>
        <v>0</v>
      </c>
      <c r="E190" s="433"/>
      <c r="F190" s="434"/>
      <c r="G190" s="387"/>
      <c r="H190" s="386"/>
      <c r="I190" s="390"/>
    </row>
    <row r="191" spans="1:9" s="348" customFormat="1" ht="33" customHeight="1" x14ac:dyDescent="0.2">
      <c r="A191" s="427">
        <v>3541</v>
      </c>
      <c r="B191" s="385"/>
      <c r="C191" s="428" t="s">
        <v>336</v>
      </c>
      <c r="D191" s="60">
        <f t="shared" si="2"/>
        <v>0</v>
      </c>
      <c r="E191" s="433"/>
      <c r="F191" s="434"/>
      <c r="G191" s="388"/>
      <c r="H191" s="78"/>
      <c r="I191" s="351"/>
    </row>
    <row r="192" spans="1:9" s="348" customFormat="1" ht="42.75" x14ac:dyDescent="0.2">
      <c r="A192" s="427">
        <v>3551</v>
      </c>
      <c r="B192" s="385"/>
      <c r="C192" s="428" t="s">
        <v>337</v>
      </c>
      <c r="D192" s="60">
        <f t="shared" si="2"/>
        <v>0</v>
      </c>
      <c r="E192" s="433"/>
      <c r="F192" s="435"/>
      <c r="G192" s="84"/>
      <c r="H192" s="386"/>
      <c r="I192" s="351"/>
    </row>
    <row r="193" spans="1:9" s="348" customFormat="1" ht="28.5" x14ac:dyDescent="0.2">
      <c r="A193" s="427">
        <v>3561</v>
      </c>
      <c r="B193" s="385"/>
      <c r="C193" s="428" t="s">
        <v>338</v>
      </c>
      <c r="D193" s="60">
        <f t="shared" si="2"/>
        <v>0</v>
      </c>
      <c r="E193" s="433"/>
      <c r="F193" s="438"/>
      <c r="G193" s="84"/>
      <c r="H193" s="78"/>
      <c r="I193" s="351"/>
    </row>
    <row r="194" spans="1:9" s="348" customFormat="1" ht="42.75" x14ac:dyDescent="0.2">
      <c r="A194" s="427">
        <v>3571</v>
      </c>
      <c r="B194" s="385"/>
      <c r="C194" s="428" t="s">
        <v>339</v>
      </c>
      <c r="D194" s="60">
        <f t="shared" si="2"/>
        <v>0</v>
      </c>
      <c r="E194" s="433"/>
      <c r="F194" s="438"/>
      <c r="G194" s="84"/>
      <c r="H194" s="78"/>
      <c r="I194" s="351"/>
    </row>
    <row r="195" spans="1:9" s="348" customFormat="1" ht="42.75" x14ac:dyDescent="0.2">
      <c r="A195" s="427">
        <v>3572</v>
      </c>
      <c r="B195" s="385"/>
      <c r="C195" s="428" t="s">
        <v>340</v>
      </c>
      <c r="D195" s="60">
        <f t="shared" si="2"/>
        <v>0</v>
      </c>
      <c r="E195" s="433"/>
      <c r="F195" s="435"/>
      <c r="G195" s="82"/>
      <c r="H195" s="78"/>
      <c r="I195" s="351"/>
    </row>
    <row r="196" spans="1:9" s="348" customFormat="1" ht="28.5" x14ac:dyDescent="0.2">
      <c r="A196" s="427">
        <v>3573</v>
      </c>
      <c r="B196" s="385"/>
      <c r="C196" s="428" t="s">
        <v>341</v>
      </c>
      <c r="D196" s="60">
        <f t="shared" si="2"/>
        <v>0</v>
      </c>
      <c r="E196" s="433"/>
      <c r="F196" s="435"/>
      <c r="G196" s="82"/>
      <c r="H196" s="78"/>
      <c r="I196" s="351"/>
    </row>
    <row r="197" spans="1:9" s="348" customFormat="1" ht="40.5" customHeight="1" x14ac:dyDescent="0.2">
      <c r="A197" s="427">
        <v>3581</v>
      </c>
      <c r="B197" s="385"/>
      <c r="C197" s="428" t="s">
        <v>105</v>
      </c>
      <c r="D197" s="60">
        <f t="shared" si="2"/>
        <v>0</v>
      </c>
      <c r="E197" s="433"/>
      <c r="F197" s="434"/>
      <c r="G197" s="387"/>
      <c r="H197" s="78"/>
      <c r="I197" s="351"/>
    </row>
    <row r="198" spans="1:9" s="348" customFormat="1" ht="18.75" customHeight="1" x14ac:dyDescent="0.2">
      <c r="A198" s="427">
        <v>3591</v>
      </c>
      <c r="B198" s="385"/>
      <c r="C198" s="428" t="s">
        <v>342</v>
      </c>
      <c r="D198" s="60">
        <f t="shared" si="2"/>
        <v>0</v>
      </c>
      <c r="E198" s="433"/>
      <c r="F198" s="435"/>
      <c r="G198" s="82"/>
      <c r="H198" s="386"/>
      <c r="I198" s="351"/>
    </row>
    <row r="199" spans="1:9" s="384" customFormat="1" ht="17.25" customHeight="1" x14ac:dyDescent="0.2">
      <c r="A199" s="427">
        <v>3611</v>
      </c>
      <c r="B199" s="385"/>
      <c r="C199" s="428" t="s">
        <v>343</v>
      </c>
      <c r="D199" s="60">
        <f t="shared" si="2"/>
        <v>0</v>
      </c>
      <c r="E199" s="433"/>
      <c r="F199" s="434"/>
      <c r="G199" s="387"/>
      <c r="H199" s="386"/>
      <c r="I199" s="390"/>
    </row>
    <row r="200" spans="1:9" s="384" customFormat="1" ht="57" x14ac:dyDescent="0.2">
      <c r="A200" s="427">
        <v>3621</v>
      </c>
      <c r="B200" s="385"/>
      <c r="C200" s="428" t="s">
        <v>107</v>
      </c>
      <c r="D200" s="60">
        <f t="shared" si="2"/>
        <v>0</v>
      </c>
      <c r="E200" s="433"/>
      <c r="F200" s="434"/>
      <c r="G200" s="387"/>
      <c r="H200" s="386"/>
      <c r="I200" s="390"/>
    </row>
    <row r="201" spans="1:9" s="384" customFormat="1" ht="42.75" x14ac:dyDescent="0.2">
      <c r="A201" s="427">
        <v>3631</v>
      </c>
      <c r="B201" s="385"/>
      <c r="C201" s="428" t="s">
        <v>344</v>
      </c>
      <c r="D201" s="60">
        <f t="shared" si="2"/>
        <v>0</v>
      </c>
      <c r="E201" s="433"/>
      <c r="F201" s="434"/>
      <c r="G201" s="387"/>
      <c r="H201" s="386"/>
      <c r="I201" s="390"/>
    </row>
    <row r="202" spans="1:9" s="384" customFormat="1" ht="14.25" x14ac:dyDescent="0.2">
      <c r="A202" s="427">
        <v>3641</v>
      </c>
      <c r="B202" s="385"/>
      <c r="C202" s="428" t="s">
        <v>345</v>
      </c>
      <c r="D202" s="60">
        <f t="shared" si="2"/>
        <v>0</v>
      </c>
      <c r="E202" s="433"/>
      <c r="F202" s="434"/>
      <c r="G202" s="387"/>
      <c r="H202" s="386"/>
      <c r="I202" s="390"/>
    </row>
    <row r="203" spans="1:9" s="384" customFormat="1" ht="28.5" x14ac:dyDescent="0.2">
      <c r="A203" s="427">
        <v>3651</v>
      </c>
      <c r="B203" s="385"/>
      <c r="C203" s="428" t="s">
        <v>346</v>
      </c>
      <c r="D203" s="60">
        <f t="shared" si="2"/>
        <v>0</v>
      </c>
      <c r="E203" s="433"/>
      <c r="F203" s="434"/>
      <c r="G203" s="387"/>
      <c r="H203" s="386"/>
      <c r="I203" s="390"/>
    </row>
    <row r="204" spans="1:9" s="384" customFormat="1" ht="42.75" x14ac:dyDescent="0.2">
      <c r="A204" s="427">
        <v>3661</v>
      </c>
      <c r="B204" s="385"/>
      <c r="C204" s="428" t="s">
        <v>347</v>
      </c>
      <c r="D204" s="60">
        <f t="shared" si="2"/>
        <v>0</v>
      </c>
      <c r="E204" s="433"/>
      <c r="F204" s="434"/>
      <c r="G204" s="387"/>
      <c r="H204" s="386"/>
      <c r="I204" s="390"/>
    </row>
    <row r="205" spans="1:9" s="384" customFormat="1" ht="14.25" x14ac:dyDescent="0.2">
      <c r="A205" s="427">
        <v>3691</v>
      </c>
      <c r="B205" s="385"/>
      <c r="C205" s="428" t="s">
        <v>348</v>
      </c>
      <c r="D205" s="60">
        <f t="shared" ref="D205:D241" si="3">SUM(E205:H205)</f>
        <v>0</v>
      </c>
      <c r="E205" s="433"/>
      <c r="F205" s="434"/>
      <c r="G205" s="387"/>
      <c r="H205" s="386"/>
      <c r="I205" s="390"/>
    </row>
    <row r="206" spans="1:9" s="384" customFormat="1" ht="14.25" x14ac:dyDescent="0.2">
      <c r="A206" s="427">
        <v>3711</v>
      </c>
      <c r="B206" s="385"/>
      <c r="C206" s="428" t="s">
        <v>349</v>
      </c>
      <c r="D206" s="60">
        <f t="shared" si="3"/>
        <v>0</v>
      </c>
      <c r="E206" s="433"/>
      <c r="F206" s="434"/>
      <c r="G206" s="387"/>
      <c r="H206" s="386"/>
      <c r="I206" s="390"/>
    </row>
    <row r="207" spans="1:9" s="384" customFormat="1" ht="14.25" x14ac:dyDescent="0.2">
      <c r="A207" s="427">
        <v>3712</v>
      </c>
      <c r="B207" s="385"/>
      <c r="C207" s="428" t="s">
        <v>350</v>
      </c>
      <c r="D207" s="60">
        <f t="shared" si="3"/>
        <v>0</v>
      </c>
      <c r="E207" s="433"/>
      <c r="F207" s="434"/>
      <c r="G207" s="387"/>
      <c r="H207" s="386"/>
      <c r="I207" s="390"/>
    </row>
    <row r="208" spans="1:9" s="384" customFormat="1" ht="14.25" x14ac:dyDescent="0.2">
      <c r="A208" s="427">
        <v>3721</v>
      </c>
      <c r="B208" s="385"/>
      <c r="C208" s="428" t="s">
        <v>351</v>
      </c>
      <c r="D208" s="60">
        <f t="shared" si="3"/>
        <v>1000</v>
      </c>
      <c r="E208" s="433"/>
      <c r="F208" s="434"/>
      <c r="G208" s="387"/>
      <c r="H208" s="386">
        <v>1000</v>
      </c>
      <c r="I208" s="390"/>
    </row>
    <row r="209" spans="1:9" s="384" customFormat="1" ht="14.25" x14ac:dyDescent="0.2">
      <c r="A209" s="427">
        <v>3722</v>
      </c>
      <c r="B209" s="385"/>
      <c r="C209" s="428" t="s">
        <v>352</v>
      </c>
      <c r="D209" s="60">
        <f t="shared" si="3"/>
        <v>0</v>
      </c>
      <c r="E209" s="433"/>
      <c r="F209" s="434"/>
      <c r="G209" s="387"/>
      <c r="H209" s="386"/>
      <c r="I209" s="390"/>
    </row>
    <row r="210" spans="1:9" s="384" customFormat="1" ht="28.5" x14ac:dyDescent="0.2">
      <c r="A210" s="427">
        <v>3731</v>
      </c>
      <c r="B210" s="385"/>
      <c r="C210" s="428" t="s">
        <v>353</v>
      </c>
      <c r="D210" s="60">
        <f t="shared" si="3"/>
        <v>0</v>
      </c>
      <c r="E210" s="433"/>
      <c r="F210" s="434"/>
      <c r="G210" s="387"/>
      <c r="H210" s="386"/>
      <c r="I210" s="390"/>
    </row>
    <row r="211" spans="1:9" s="384" customFormat="1" ht="14.25" x14ac:dyDescent="0.2">
      <c r="A211" s="427">
        <v>3741</v>
      </c>
      <c r="B211" s="385"/>
      <c r="C211" s="428" t="s">
        <v>354</v>
      </c>
      <c r="D211" s="60">
        <f t="shared" si="3"/>
        <v>0</v>
      </c>
      <c r="E211" s="433"/>
      <c r="F211" s="434"/>
      <c r="G211" s="387"/>
      <c r="H211" s="386"/>
      <c r="I211" s="390"/>
    </row>
    <row r="212" spans="1:9" s="384" customFormat="1" ht="14.25" x14ac:dyDescent="0.2">
      <c r="A212" s="427">
        <v>3751</v>
      </c>
      <c r="B212" s="385"/>
      <c r="C212" s="428" t="s">
        <v>110</v>
      </c>
      <c r="D212" s="60">
        <f t="shared" si="3"/>
        <v>7000</v>
      </c>
      <c r="E212" s="433"/>
      <c r="F212" s="434"/>
      <c r="G212" s="387"/>
      <c r="H212" s="386">
        <v>7000</v>
      </c>
      <c r="I212" s="390"/>
    </row>
    <row r="213" spans="1:9" s="384" customFormat="1" ht="14.25" x14ac:dyDescent="0.2">
      <c r="A213" s="427">
        <v>3761</v>
      </c>
      <c r="B213" s="385"/>
      <c r="C213" s="428" t="s">
        <v>355</v>
      </c>
      <c r="D213" s="60">
        <f t="shared" si="3"/>
        <v>0</v>
      </c>
      <c r="E213" s="433"/>
      <c r="F213" s="434"/>
      <c r="G213" s="387"/>
      <c r="H213" s="386"/>
      <c r="I213" s="390"/>
    </row>
    <row r="214" spans="1:9" s="384" customFormat="1" ht="28.5" x14ac:dyDescent="0.2">
      <c r="A214" s="427">
        <v>3771</v>
      </c>
      <c r="B214" s="385"/>
      <c r="C214" s="428" t="s">
        <v>356</v>
      </c>
      <c r="D214" s="60">
        <f t="shared" si="3"/>
        <v>0</v>
      </c>
      <c r="E214" s="433"/>
      <c r="F214" s="434"/>
      <c r="G214" s="387"/>
      <c r="H214" s="386"/>
      <c r="I214" s="390"/>
    </row>
    <row r="215" spans="1:9" s="384" customFormat="1" ht="57" x14ac:dyDescent="0.2">
      <c r="A215" s="427">
        <v>3781</v>
      </c>
      <c r="B215" s="385"/>
      <c r="C215" s="428" t="s">
        <v>357</v>
      </c>
      <c r="D215" s="60">
        <f t="shared" si="3"/>
        <v>0</v>
      </c>
      <c r="E215" s="433"/>
      <c r="F215" s="434"/>
      <c r="G215" s="387"/>
      <c r="H215" s="386"/>
      <c r="I215" s="390"/>
    </row>
    <row r="216" spans="1:9" s="384" customFormat="1" ht="57" x14ac:dyDescent="0.2">
      <c r="A216" s="427">
        <v>3782</v>
      </c>
      <c r="B216" s="385"/>
      <c r="C216" s="428" t="s">
        <v>358</v>
      </c>
      <c r="D216" s="60">
        <f t="shared" si="3"/>
        <v>0</v>
      </c>
      <c r="E216" s="433"/>
      <c r="F216" s="434"/>
      <c r="G216" s="387"/>
      <c r="H216" s="386"/>
      <c r="I216" s="390"/>
    </row>
    <row r="217" spans="1:9" s="384" customFormat="1" ht="28.5" x14ac:dyDescent="0.2">
      <c r="A217" s="427">
        <v>3791</v>
      </c>
      <c r="B217" s="385"/>
      <c r="C217" s="428" t="s">
        <v>114</v>
      </c>
      <c r="D217" s="60">
        <f t="shared" si="3"/>
        <v>0</v>
      </c>
      <c r="E217" s="433"/>
      <c r="F217" s="434"/>
      <c r="G217" s="387"/>
      <c r="H217" s="386"/>
      <c r="I217" s="390"/>
    </row>
    <row r="218" spans="1:9" s="384" customFormat="1" ht="28.5" x14ac:dyDescent="0.2">
      <c r="A218" s="427">
        <v>3792</v>
      </c>
      <c r="B218" s="385"/>
      <c r="C218" s="428" t="s">
        <v>359</v>
      </c>
      <c r="D218" s="60">
        <f t="shared" si="3"/>
        <v>0</v>
      </c>
      <c r="E218" s="433"/>
      <c r="F218" s="434"/>
      <c r="G218" s="387"/>
      <c r="H218" s="386"/>
      <c r="I218" s="390"/>
    </row>
    <row r="219" spans="1:9" s="384" customFormat="1" ht="14.25" x14ac:dyDescent="0.2">
      <c r="A219" s="427">
        <v>3811</v>
      </c>
      <c r="B219" s="385"/>
      <c r="C219" s="428" t="s">
        <v>360</v>
      </c>
      <c r="D219" s="60">
        <f t="shared" si="3"/>
        <v>0</v>
      </c>
      <c r="E219" s="433"/>
      <c r="F219" s="434"/>
      <c r="G219" s="387"/>
      <c r="H219" s="386"/>
      <c r="I219" s="390"/>
    </row>
    <row r="220" spans="1:9" s="384" customFormat="1" ht="14.25" x14ac:dyDescent="0.2">
      <c r="A220" s="427">
        <v>3821</v>
      </c>
      <c r="B220" s="385"/>
      <c r="C220" s="428" t="s">
        <v>112</v>
      </c>
      <c r="D220" s="60">
        <f t="shared" si="3"/>
        <v>0</v>
      </c>
      <c r="E220" s="433"/>
      <c r="F220" s="434"/>
      <c r="G220" s="387"/>
      <c r="H220" s="386"/>
      <c r="I220" s="390"/>
    </row>
    <row r="221" spans="1:9" s="384" customFormat="1" ht="14.25" x14ac:dyDescent="0.2">
      <c r="A221" s="427">
        <v>3822</v>
      </c>
      <c r="B221" s="385"/>
      <c r="C221" s="428" t="s">
        <v>113</v>
      </c>
      <c r="D221" s="60">
        <f t="shared" si="3"/>
        <v>0</v>
      </c>
      <c r="E221" s="433"/>
      <c r="F221" s="434"/>
      <c r="G221" s="387"/>
      <c r="H221" s="386"/>
      <c r="I221" s="390"/>
    </row>
    <row r="222" spans="1:9" s="384" customFormat="1" ht="14.25" x14ac:dyDescent="0.2">
      <c r="A222" s="427">
        <v>3831</v>
      </c>
      <c r="B222" s="385"/>
      <c r="C222" s="428" t="s">
        <v>233</v>
      </c>
      <c r="D222" s="60">
        <f t="shared" si="3"/>
        <v>0</v>
      </c>
      <c r="E222" s="433"/>
      <c r="F222" s="434"/>
      <c r="G222" s="387"/>
      <c r="H222" s="386"/>
      <c r="I222" s="390"/>
    </row>
    <row r="223" spans="1:9" s="384" customFormat="1" ht="14.25" x14ac:dyDescent="0.2">
      <c r="A223" s="427">
        <v>3841</v>
      </c>
      <c r="B223" s="385"/>
      <c r="C223" s="428" t="s">
        <v>361</v>
      </c>
      <c r="D223" s="60">
        <f t="shared" si="3"/>
        <v>0</v>
      </c>
      <c r="E223" s="433"/>
      <c r="F223" s="434"/>
      <c r="G223" s="387"/>
      <c r="H223" s="386"/>
      <c r="I223" s="390"/>
    </row>
    <row r="224" spans="1:9" s="384" customFormat="1" ht="14.25" x14ac:dyDescent="0.2">
      <c r="A224" s="427">
        <v>3851</v>
      </c>
      <c r="B224" s="385"/>
      <c r="C224" s="428" t="s">
        <v>362</v>
      </c>
      <c r="D224" s="60">
        <f t="shared" si="3"/>
        <v>0</v>
      </c>
      <c r="E224" s="433"/>
      <c r="F224" s="434"/>
      <c r="G224" s="387"/>
      <c r="H224" s="386"/>
      <c r="I224" s="390"/>
    </row>
    <row r="225" spans="1:9" s="384" customFormat="1" ht="14.25" x14ac:dyDescent="0.2">
      <c r="A225" s="427">
        <v>3911</v>
      </c>
      <c r="B225" s="385"/>
      <c r="C225" s="428" t="s">
        <v>363</v>
      </c>
      <c r="D225" s="60">
        <f t="shared" si="3"/>
        <v>0</v>
      </c>
      <c r="E225" s="433"/>
      <c r="F225" s="434"/>
      <c r="G225" s="387"/>
      <c r="H225" s="386"/>
      <c r="I225" s="390"/>
    </row>
    <row r="226" spans="1:9" s="384" customFormat="1" ht="14.25" x14ac:dyDescent="0.2">
      <c r="A226" s="427">
        <v>3921</v>
      </c>
      <c r="B226" s="385"/>
      <c r="C226" s="428" t="s">
        <v>364</v>
      </c>
      <c r="D226" s="60">
        <f t="shared" si="3"/>
        <v>0</v>
      </c>
      <c r="E226" s="433"/>
      <c r="F226" s="434"/>
      <c r="G226" s="387"/>
      <c r="H226" s="386"/>
      <c r="I226" s="390"/>
    </row>
    <row r="227" spans="1:9" s="384" customFormat="1" ht="14.25" x14ac:dyDescent="0.2">
      <c r="A227" s="427">
        <v>3922</v>
      </c>
      <c r="B227" s="385"/>
      <c r="C227" s="428" t="s">
        <v>365</v>
      </c>
      <c r="D227" s="60">
        <f t="shared" si="3"/>
        <v>0</v>
      </c>
      <c r="E227" s="433"/>
      <c r="F227" s="434"/>
      <c r="G227" s="387"/>
      <c r="H227" s="386"/>
      <c r="I227" s="390"/>
    </row>
    <row r="228" spans="1:9" s="384" customFormat="1" ht="14.25" x14ac:dyDescent="0.2">
      <c r="A228" s="427">
        <v>3931</v>
      </c>
      <c r="B228" s="385"/>
      <c r="C228" s="428" t="s">
        <v>366</v>
      </c>
      <c r="D228" s="60">
        <f t="shared" si="3"/>
        <v>0</v>
      </c>
      <c r="E228" s="433"/>
      <c r="F228" s="434"/>
      <c r="G228" s="387"/>
      <c r="H228" s="386"/>
      <c r="I228" s="390"/>
    </row>
    <row r="229" spans="1:9" s="384" customFormat="1" ht="14.25" x14ac:dyDescent="0.2">
      <c r="A229" s="427">
        <v>3941</v>
      </c>
      <c r="B229" s="385"/>
      <c r="C229" s="428" t="s">
        <v>367</v>
      </c>
      <c r="D229" s="60">
        <f t="shared" si="3"/>
        <v>0</v>
      </c>
      <c r="E229" s="433"/>
      <c r="F229" s="434"/>
      <c r="G229" s="387"/>
      <c r="H229" s="386"/>
      <c r="I229" s="390"/>
    </row>
    <row r="230" spans="1:9" s="384" customFormat="1" ht="28.5" x14ac:dyDescent="0.2">
      <c r="A230" s="427">
        <v>3942</v>
      </c>
      <c r="B230" s="385"/>
      <c r="C230" s="428" t="s">
        <v>368</v>
      </c>
      <c r="D230" s="60">
        <f t="shared" si="3"/>
        <v>0</v>
      </c>
      <c r="E230" s="433"/>
      <c r="F230" s="434"/>
      <c r="G230" s="387"/>
      <c r="H230" s="386"/>
      <c r="I230" s="390"/>
    </row>
    <row r="231" spans="1:9" s="384" customFormat="1" ht="14.25" x14ac:dyDescent="0.2">
      <c r="A231" s="427">
        <v>3943</v>
      </c>
      <c r="B231" s="385"/>
      <c r="C231" s="428" t="s">
        <v>369</v>
      </c>
      <c r="D231" s="60">
        <f t="shared" si="3"/>
        <v>0</v>
      </c>
      <c r="E231" s="433"/>
      <c r="F231" s="434"/>
      <c r="G231" s="387"/>
      <c r="H231" s="386"/>
      <c r="I231" s="390"/>
    </row>
    <row r="232" spans="1:9" s="384" customFormat="1" ht="28.5" x14ac:dyDescent="0.2">
      <c r="A232" s="427">
        <v>3944</v>
      </c>
      <c r="B232" s="385"/>
      <c r="C232" s="428" t="s">
        <v>370</v>
      </c>
      <c r="D232" s="60">
        <f t="shared" si="3"/>
        <v>0</v>
      </c>
      <c r="E232" s="433"/>
      <c r="F232" s="434"/>
      <c r="G232" s="387"/>
      <c r="H232" s="386"/>
      <c r="I232" s="390"/>
    </row>
    <row r="233" spans="1:9" s="384" customFormat="1" ht="28.5" x14ac:dyDescent="0.2">
      <c r="A233" s="427">
        <v>3951</v>
      </c>
      <c r="B233" s="385"/>
      <c r="C233" s="428" t="s">
        <v>371</v>
      </c>
      <c r="D233" s="60">
        <f t="shared" si="3"/>
        <v>0</v>
      </c>
      <c r="E233" s="433"/>
      <c r="F233" s="434"/>
      <c r="G233" s="387"/>
      <c r="H233" s="386"/>
      <c r="I233" s="390"/>
    </row>
    <row r="234" spans="1:9" s="384" customFormat="1" ht="14.25" x14ac:dyDescent="0.2">
      <c r="A234" s="427">
        <v>3961</v>
      </c>
      <c r="B234" s="385"/>
      <c r="C234" s="428" t="s">
        <v>372</v>
      </c>
      <c r="D234" s="60">
        <f t="shared" si="3"/>
        <v>0</v>
      </c>
      <c r="E234" s="433"/>
      <c r="F234" s="434"/>
      <c r="G234" s="387"/>
      <c r="H234" s="386"/>
      <c r="I234" s="390"/>
    </row>
    <row r="235" spans="1:9" s="384" customFormat="1" ht="14.25" x14ac:dyDescent="0.2">
      <c r="A235" s="427">
        <v>3962</v>
      </c>
      <c r="B235" s="385"/>
      <c r="C235" s="428" t="s">
        <v>373</v>
      </c>
      <c r="D235" s="60">
        <f t="shared" si="3"/>
        <v>0</v>
      </c>
      <c r="E235" s="433"/>
      <c r="F235" s="434"/>
      <c r="G235" s="387"/>
      <c r="H235" s="386"/>
      <c r="I235" s="390"/>
    </row>
    <row r="236" spans="1:9" s="384" customFormat="1" ht="28.5" x14ac:dyDescent="0.2">
      <c r="A236" s="427">
        <v>3991</v>
      </c>
      <c r="B236" s="385"/>
      <c r="C236" s="428" t="s">
        <v>374</v>
      </c>
      <c r="D236" s="60">
        <f t="shared" si="3"/>
        <v>0</v>
      </c>
      <c r="E236" s="433"/>
      <c r="F236" s="434"/>
      <c r="G236" s="387"/>
      <c r="H236" s="386"/>
      <c r="I236" s="390"/>
    </row>
    <row r="237" spans="1:9" s="384" customFormat="1" ht="28.5" x14ac:dyDescent="0.2">
      <c r="A237" s="427">
        <v>3992</v>
      </c>
      <c r="B237" s="385"/>
      <c r="C237" s="428" t="s">
        <v>375</v>
      </c>
      <c r="D237" s="60">
        <f t="shared" si="3"/>
        <v>0</v>
      </c>
      <c r="E237" s="433"/>
      <c r="F237" s="434"/>
      <c r="G237" s="387"/>
      <c r="H237" s="386"/>
      <c r="I237" s="430"/>
    </row>
    <row r="238" spans="1:9" s="384" customFormat="1" ht="14.25" x14ac:dyDescent="0.2">
      <c r="A238" s="427">
        <v>3993</v>
      </c>
      <c r="B238" s="385"/>
      <c r="C238" s="428" t="s">
        <v>376</v>
      </c>
      <c r="D238" s="60">
        <f t="shared" si="3"/>
        <v>0</v>
      </c>
      <c r="E238" s="433"/>
      <c r="F238" s="434"/>
      <c r="G238" s="387"/>
      <c r="H238" s="386"/>
      <c r="I238" s="390"/>
    </row>
    <row r="239" spans="1:9" s="384" customFormat="1" ht="14.25" x14ac:dyDescent="0.2">
      <c r="A239" s="427">
        <v>3994</v>
      </c>
      <c r="B239" s="385"/>
      <c r="C239" s="428" t="s">
        <v>377</v>
      </c>
      <c r="D239" s="60">
        <f t="shared" si="3"/>
        <v>0</v>
      </c>
      <c r="E239" s="433"/>
      <c r="F239" s="434"/>
      <c r="G239" s="387"/>
      <c r="H239" s="386"/>
      <c r="I239" s="390"/>
    </row>
    <row r="240" spans="1:9" s="384" customFormat="1" ht="14.25" x14ac:dyDescent="0.2">
      <c r="A240" s="427">
        <v>3995</v>
      </c>
      <c r="B240" s="385"/>
      <c r="C240" s="428" t="s">
        <v>378</v>
      </c>
      <c r="D240" s="60">
        <f t="shared" si="3"/>
        <v>0</v>
      </c>
      <c r="E240" s="433"/>
      <c r="F240" s="434"/>
      <c r="G240" s="387"/>
      <c r="H240" s="386"/>
      <c r="I240" s="390"/>
    </row>
    <row r="241" spans="1:10" s="384" customFormat="1" ht="14.25" x14ac:dyDescent="0.2">
      <c r="A241" s="427">
        <v>3996</v>
      </c>
      <c r="B241" s="385"/>
      <c r="C241" s="428" t="s">
        <v>379</v>
      </c>
      <c r="D241" s="60">
        <f t="shared" si="3"/>
        <v>0</v>
      </c>
      <c r="E241" s="433"/>
      <c r="F241" s="434"/>
      <c r="G241" s="387"/>
      <c r="H241" s="386"/>
      <c r="I241" s="390"/>
    </row>
    <row r="242" spans="1:10" s="344" customFormat="1" ht="25.5" x14ac:dyDescent="0.2">
      <c r="A242" s="349"/>
      <c r="B242" s="349"/>
      <c r="C242" s="362" t="s">
        <v>18</v>
      </c>
      <c r="D242" s="64">
        <f>SUM(D137:D241)</f>
        <v>606300</v>
      </c>
      <c r="E242" s="64">
        <f>SUM(E137:E241)</f>
        <v>267500</v>
      </c>
      <c r="F242" s="64">
        <f>SUM(F137:F241)</f>
        <v>318800</v>
      </c>
      <c r="G242" s="64">
        <f>SUM(G137:G241)</f>
        <v>0</v>
      </c>
      <c r="H242" s="64">
        <f>SUM(H137:H241)</f>
        <v>20000</v>
      </c>
      <c r="I242" s="351"/>
      <c r="J242" s="328"/>
    </row>
    <row r="243" spans="1:10" ht="29.45" customHeight="1" x14ac:dyDescent="0.2">
      <c r="A243" s="354">
        <v>4419</v>
      </c>
      <c r="B243" s="354"/>
      <c r="C243" s="361" t="s">
        <v>432</v>
      </c>
      <c r="D243" s="35">
        <f>SUM(E243:H243)</f>
        <v>0</v>
      </c>
      <c r="E243" s="440"/>
      <c r="F243" s="441"/>
      <c r="G243" s="371"/>
      <c r="H243" s="369"/>
      <c r="I243" s="355"/>
    </row>
    <row r="244" spans="1:10" s="344" customFormat="1" ht="24.75" customHeight="1" x14ac:dyDescent="0.2">
      <c r="A244" s="655" t="s">
        <v>116</v>
      </c>
      <c r="B244" s="656"/>
      <c r="C244" s="657"/>
      <c r="D244" s="22">
        <f>SUM(D243:D243)</f>
        <v>0</v>
      </c>
      <c r="E244" s="22">
        <f t="shared" ref="E244:H244" si="4">SUM(E243:E243)</f>
        <v>0</v>
      </c>
      <c r="F244" s="22">
        <f t="shared" si="4"/>
        <v>0</v>
      </c>
      <c r="G244" s="22">
        <f t="shared" si="4"/>
        <v>0</v>
      </c>
      <c r="H244" s="22">
        <f t="shared" si="4"/>
        <v>0</v>
      </c>
      <c r="I244" s="350"/>
    </row>
    <row r="245" spans="1:10" s="364" customFormat="1" ht="14.25" x14ac:dyDescent="0.2">
      <c r="A245" s="427">
        <v>5111</v>
      </c>
      <c r="B245" s="354"/>
      <c r="C245" s="428"/>
      <c r="D245" s="68">
        <f>SUM(E245:H245)</f>
        <v>0</v>
      </c>
      <c r="E245" s="442"/>
      <c r="F245" s="441"/>
      <c r="G245" s="371"/>
      <c r="H245" s="369"/>
      <c r="I245" s="363"/>
    </row>
    <row r="246" spans="1:10" s="364" customFormat="1" ht="28.5" x14ac:dyDescent="0.2">
      <c r="A246" s="427">
        <v>5151</v>
      </c>
      <c r="B246" s="354"/>
      <c r="C246" s="428" t="s">
        <v>430</v>
      </c>
      <c r="D246" s="68">
        <f>SUM(E246:H246)</f>
        <v>0</v>
      </c>
      <c r="E246" s="442"/>
      <c r="F246" s="441"/>
      <c r="G246" s="371"/>
      <c r="H246" s="369"/>
      <c r="I246" s="363"/>
    </row>
    <row r="247" spans="1:10" s="364" customFormat="1" ht="14.25" x14ac:dyDescent="0.2">
      <c r="A247" s="427">
        <v>5211</v>
      </c>
      <c r="B247" s="354"/>
      <c r="C247" s="428"/>
      <c r="D247" s="68"/>
      <c r="E247" s="442"/>
      <c r="F247" s="441"/>
      <c r="G247" s="371"/>
      <c r="H247" s="369"/>
      <c r="I247" s="363"/>
    </row>
    <row r="248" spans="1:10" s="364" customFormat="1" ht="14.25" x14ac:dyDescent="0.2">
      <c r="A248" s="427"/>
      <c r="B248" s="354"/>
      <c r="C248" s="428"/>
      <c r="D248" s="68">
        <f>SUM(E248:H248)</f>
        <v>0</v>
      </c>
      <c r="E248" s="442"/>
      <c r="F248" s="441"/>
      <c r="G248" s="371"/>
      <c r="H248" s="369"/>
      <c r="I248" s="363"/>
    </row>
    <row r="249" spans="1:10" s="364" customFormat="1" ht="14.25" x14ac:dyDescent="0.2">
      <c r="A249" s="427">
        <v>5611</v>
      </c>
      <c r="B249" s="354"/>
      <c r="C249" s="428" t="s">
        <v>465</v>
      </c>
      <c r="D249" s="68">
        <f t="shared" ref="D249:D252" si="5">SUM(E249:H249)</f>
        <v>0</v>
      </c>
      <c r="E249" s="442"/>
      <c r="F249" s="441"/>
      <c r="G249" s="371"/>
      <c r="H249" s="369"/>
      <c r="I249" s="363"/>
    </row>
    <row r="250" spans="1:10" s="364" customFormat="1" ht="14.25" x14ac:dyDescent="0.2">
      <c r="A250" s="427">
        <v>5641</v>
      </c>
      <c r="B250" s="354"/>
      <c r="C250" s="428"/>
      <c r="D250" s="68"/>
      <c r="E250" s="442"/>
      <c r="F250" s="441"/>
      <c r="G250" s="371"/>
      <c r="H250" s="369"/>
      <c r="I250" s="363"/>
    </row>
    <row r="251" spans="1:10" s="364" customFormat="1" ht="14.25" x14ac:dyDescent="0.2">
      <c r="A251" s="427"/>
      <c r="B251" s="354"/>
      <c r="C251" s="428"/>
      <c r="D251" s="68"/>
      <c r="E251" s="442"/>
      <c r="F251" s="441"/>
      <c r="G251" s="371"/>
      <c r="H251" s="369"/>
      <c r="I251" s="363"/>
    </row>
    <row r="252" spans="1:10" s="364" customFormat="1" x14ac:dyDescent="0.2">
      <c r="A252" s="354"/>
      <c r="B252" s="354"/>
      <c r="C252" s="361"/>
      <c r="D252" s="68">
        <f t="shared" si="5"/>
        <v>0</v>
      </c>
      <c r="E252" s="442"/>
      <c r="F252" s="441"/>
      <c r="G252" s="371"/>
      <c r="H252" s="369"/>
      <c r="I252" s="363"/>
    </row>
    <row r="253" spans="1:10" s="344" customFormat="1" ht="25.5" x14ac:dyDescent="0.2">
      <c r="A253" s="349"/>
      <c r="B253" s="349"/>
      <c r="C253" s="362" t="s">
        <v>117</v>
      </c>
      <c r="D253" s="22">
        <f>SUM(D245:D252)</f>
        <v>0</v>
      </c>
      <c r="E253" s="22">
        <f>SUM(E246:E252)</f>
        <v>0</v>
      </c>
      <c r="F253" s="22">
        <f t="shared" ref="F253:H253" si="6">SUM(F246:F252)</f>
        <v>0</v>
      </c>
      <c r="G253" s="22">
        <f t="shared" si="6"/>
        <v>0</v>
      </c>
      <c r="H253" s="22">
        <f t="shared" si="6"/>
        <v>0</v>
      </c>
      <c r="I253" s="350"/>
    </row>
    <row r="254" spans="1:10" x14ac:dyDescent="0.2">
      <c r="A254" s="354"/>
      <c r="B254" s="354"/>
      <c r="C254" s="356"/>
      <c r="D254" s="35">
        <f>SUM(E254:H254)</f>
        <v>0</v>
      </c>
      <c r="E254" s="440"/>
      <c r="F254" s="441"/>
      <c r="G254" s="371"/>
      <c r="H254" s="369"/>
      <c r="I254" s="355"/>
    </row>
    <row r="255" spans="1:10" x14ac:dyDescent="0.2">
      <c r="A255" s="354"/>
      <c r="B255" s="354"/>
      <c r="C255" s="361"/>
      <c r="D255" s="35">
        <f>SUM(E255:H255)</f>
        <v>0</v>
      </c>
      <c r="E255" s="440"/>
      <c r="F255" s="441"/>
      <c r="G255" s="371"/>
      <c r="H255" s="369"/>
      <c r="I255" s="355"/>
    </row>
    <row r="256" spans="1:10" x14ac:dyDescent="0.2">
      <c r="A256" s="354"/>
      <c r="B256" s="354"/>
      <c r="C256" s="361"/>
      <c r="D256" s="35">
        <f>SUM(E256:H256)</f>
        <v>0</v>
      </c>
      <c r="E256" s="440"/>
      <c r="F256" s="441"/>
      <c r="G256" s="371"/>
      <c r="H256" s="369"/>
      <c r="I256" s="355"/>
    </row>
    <row r="257" spans="1:10" x14ac:dyDescent="0.2">
      <c r="A257" s="354"/>
      <c r="B257" s="354"/>
      <c r="C257" s="361"/>
      <c r="D257" s="35">
        <f>SUM(E257:H257)</f>
        <v>0</v>
      </c>
      <c r="E257" s="440"/>
      <c r="F257" s="441"/>
      <c r="G257" s="371"/>
      <c r="H257" s="369"/>
      <c r="I257" s="355"/>
    </row>
    <row r="258" spans="1:10" s="344" customFormat="1" ht="25.5" x14ac:dyDescent="0.2">
      <c r="A258" s="349"/>
      <c r="B258" s="349"/>
      <c r="C258" s="362" t="s">
        <v>118</v>
      </c>
      <c r="D258" s="22">
        <f>SUM(D254:D257)</f>
        <v>0</v>
      </c>
      <c r="E258" s="22">
        <f>SUM(E254:E257)</f>
        <v>0</v>
      </c>
      <c r="F258" s="22">
        <f t="shared" ref="F258:H258" si="7">SUM(F254:F257)</f>
        <v>0</v>
      </c>
      <c r="G258" s="22">
        <f t="shared" si="7"/>
        <v>0</v>
      </c>
      <c r="H258" s="22">
        <f t="shared" si="7"/>
        <v>0</v>
      </c>
      <c r="I258" s="350"/>
      <c r="J258" s="328"/>
    </row>
    <row r="259" spans="1:10" x14ac:dyDescent="0.2">
      <c r="A259" s="354"/>
      <c r="B259" s="354"/>
      <c r="C259" s="361"/>
      <c r="D259" s="35">
        <f>SUM(E259:H259)</f>
        <v>0</v>
      </c>
      <c r="E259" s="440"/>
      <c r="F259" s="441"/>
      <c r="G259" s="371"/>
      <c r="H259" s="369"/>
      <c r="I259" s="355"/>
    </row>
    <row r="260" spans="1:10" x14ac:dyDescent="0.2">
      <c r="A260" s="354"/>
      <c r="B260" s="354"/>
      <c r="C260" s="361"/>
      <c r="D260" s="35">
        <f>SUM(E260:H260)</f>
        <v>0</v>
      </c>
      <c r="E260" s="440"/>
      <c r="F260" s="441"/>
      <c r="G260" s="371"/>
      <c r="H260" s="369"/>
      <c r="I260" s="355"/>
    </row>
    <row r="261" spans="1:10" s="344" customFormat="1" x14ac:dyDescent="0.2">
      <c r="A261" s="349"/>
      <c r="B261" s="349"/>
      <c r="C261" s="362" t="s">
        <v>119</v>
      </c>
      <c r="D261" s="22">
        <f t="shared" ref="D261:H261" si="8">SUM(D259:D260)</f>
        <v>0</v>
      </c>
      <c r="E261" s="22">
        <f t="shared" si="8"/>
        <v>0</v>
      </c>
      <c r="F261" s="22">
        <f t="shared" si="8"/>
        <v>0</v>
      </c>
      <c r="G261" s="22">
        <f t="shared" si="8"/>
        <v>0</v>
      </c>
      <c r="H261" s="22">
        <f t="shared" si="8"/>
        <v>0</v>
      </c>
      <c r="I261" s="350"/>
    </row>
    <row r="262" spans="1:10" s="344" customFormat="1" ht="17.25" customHeight="1" x14ac:dyDescent="0.2">
      <c r="A262" s="379"/>
      <c r="B262" s="379"/>
      <c r="C262" s="380" t="s">
        <v>19</v>
      </c>
      <c r="D262" s="131">
        <f>SUM(D261,D258,D253,D244,D242,D136,D71)</f>
        <v>625400</v>
      </c>
      <c r="E262" s="131">
        <f>SUM(E261,E258,E253,E244,E242,E136,E71)</f>
        <v>267500</v>
      </c>
      <c r="F262" s="131">
        <f>SUM(F261,F258,F253,F244,F242,F136,F71)</f>
        <v>318800</v>
      </c>
      <c r="G262" s="131">
        <f>SUM(G261,G258,G253,G244,G242,G136,G71)</f>
        <v>0</v>
      </c>
      <c r="H262" s="131">
        <f>SUM(H261,H258,H253,H244,H242,H136,H71)</f>
        <v>39100</v>
      </c>
      <c r="I262" s="332"/>
      <c r="J262" s="328"/>
    </row>
    <row r="263" spans="1:10" x14ac:dyDescent="0.2">
      <c r="D263" s="86"/>
      <c r="E263" s="374"/>
      <c r="F263" s="374"/>
      <c r="G263" s="364"/>
      <c r="H263" s="364"/>
    </row>
    <row r="264" spans="1:10" x14ac:dyDescent="0.2">
      <c r="D264" s="86"/>
      <c r="E264" s="374"/>
      <c r="F264" s="374"/>
      <c r="G264" s="364"/>
      <c r="H264" s="364"/>
    </row>
    <row r="265" spans="1:10" x14ac:dyDescent="0.2">
      <c r="B265" s="357"/>
      <c r="C265" s="377" t="s">
        <v>136</v>
      </c>
      <c r="D265" s="101"/>
      <c r="E265" s="443" t="s">
        <v>129</v>
      </c>
      <c r="F265" s="443"/>
      <c r="G265" s="378"/>
      <c r="H265" s="378"/>
      <c r="I265" s="357" t="s">
        <v>428</v>
      </c>
    </row>
    <row r="266" spans="1:10" x14ac:dyDescent="0.2">
      <c r="B266" s="357"/>
      <c r="C266" s="377"/>
      <c r="D266" s="101"/>
      <c r="E266" s="443"/>
      <c r="F266" s="443"/>
      <c r="G266" s="378"/>
      <c r="H266" s="378"/>
    </row>
    <row r="267" spans="1:10" x14ac:dyDescent="0.2">
      <c r="B267" s="357"/>
      <c r="C267" s="377" t="s">
        <v>128</v>
      </c>
      <c r="D267" s="101"/>
      <c r="E267" s="443" t="s">
        <v>130</v>
      </c>
      <c r="F267" s="374"/>
      <c r="G267" s="378"/>
      <c r="H267" s="378"/>
      <c r="I267" s="357" t="s">
        <v>137</v>
      </c>
    </row>
    <row r="268" spans="1:10" x14ac:dyDescent="0.2">
      <c r="D268" s="86"/>
      <c r="E268" s="374"/>
      <c r="F268" s="374"/>
      <c r="G268" s="364"/>
      <c r="H268" s="364"/>
    </row>
    <row r="269" spans="1:10" x14ac:dyDescent="0.2">
      <c r="D269" s="86"/>
      <c r="E269" s="374"/>
      <c r="F269" s="374"/>
      <c r="G269" s="364"/>
      <c r="H269" s="364"/>
    </row>
    <row r="270" spans="1:10" x14ac:dyDescent="0.2">
      <c r="D270" s="86"/>
      <c r="E270" s="374"/>
      <c r="F270" s="374"/>
      <c r="G270" s="364"/>
      <c r="H270" s="364"/>
    </row>
    <row r="271" spans="1:10" x14ac:dyDescent="0.2">
      <c r="D271" s="86"/>
      <c r="E271" s="374"/>
      <c r="F271" s="444"/>
      <c r="G271" s="364"/>
      <c r="H271" s="364"/>
    </row>
    <row r="272" spans="1:10" x14ac:dyDescent="0.2">
      <c r="D272" s="86"/>
      <c r="E272" s="374"/>
      <c r="F272" s="374"/>
      <c r="G272" s="93"/>
      <c r="H272" s="364"/>
    </row>
    <row r="273" spans="4:8" x14ac:dyDescent="0.2">
      <c r="D273" s="86"/>
      <c r="E273" s="374"/>
      <c r="F273" s="374"/>
      <c r="G273" s="93"/>
      <c r="H273" s="364"/>
    </row>
    <row r="274" spans="4:8" x14ac:dyDescent="0.2">
      <c r="D274" s="86"/>
      <c r="E274" s="374"/>
      <c r="F274" s="374"/>
      <c r="G274" s="364"/>
      <c r="H274" s="364"/>
    </row>
    <row r="275" spans="4:8" x14ac:dyDescent="0.2">
      <c r="D275" s="86"/>
      <c r="E275" s="374"/>
      <c r="F275" s="374"/>
      <c r="G275" s="94"/>
      <c r="H275" s="364"/>
    </row>
    <row r="276" spans="4:8" x14ac:dyDescent="0.2">
      <c r="D276" s="86"/>
      <c r="E276" s="374"/>
      <c r="F276" s="374"/>
      <c r="G276" s="94"/>
      <c r="H276" s="94"/>
    </row>
    <row r="277" spans="4:8" x14ac:dyDescent="0.2">
      <c r="D277" s="86"/>
      <c r="E277" s="374"/>
      <c r="F277" s="374"/>
      <c r="G277" s="94"/>
      <c r="H277" s="364"/>
    </row>
    <row r="278" spans="4:8" x14ac:dyDescent="0.2">
      <c r="D278" s="86"/>
      <c r="E278" s="374"/>
      <c r="F278" s="374"/>
      <c r="G278" s="364"/>
      <c r="H278" s="364"/>
    </row>
    <row r="279" spans="4:8" x14ac:dyDescent="0.2">
      <c r="D279" s="86"/>
      <c r="E279" s="374"/>
      <c r="F279" s="374"/>
      <c r="G279" s="364"/>
      <c r="H279" s="364"/>
    </row>
    <row r="280" spans="4:8" x14ac:dyDescent="0.2">
      <c r="D280" s="86"/>
      <c r="E280" s="374"/>
      <c r="F280" s="444"/>
      <c r="G280" s="364"/>
      <c r="H280" s="364"/>
    </row>
    <row r="281" spans="4:8" x14ac:dyDescent="0.2">
      <c r="D281" s="86"/>
      <c r="E281" s="374"/>
      <c r="F281" s="374"/>
      <c r="G281" s="364"/>
      <c r="H281" s="364"/>
    </row>
    <row r="282" spans="4:8" x14ac:dyDescent="0.2">
      <c r="D282" s="86"/>
      <c r="E282" s="374"/>
      <c r="F282" s="374"/>
      <c r="G282" s="364"/>
      <c r="H282" s="364"/>
    </row>
    <row r="283" spans="4:8" x14ac:dyDescent="0.2">
      <c r="D283" s="86"/>
      <c r="E283" s="374"/>
      <c r="F283" s="374"/>
      <c r="G283" s="364"/>
      <c r="H283" s="364"/>
    </row>
    <row r="284" spans="4:8" x14ac:dyDescent="0.2">
      <c r="D284" s="86"/>
      <c r="E284" s="374"/>
      <c r="F284" s="374"/>
      <c r="G284" s="364"/>
      <c r="H284" s="364"/>
    </row>
    <row r="285" spans="4:8" x14ac:dyDescent="0.2">
      <c r="D285" s="86"/>
      <c r="E285" s="374"/>
      <c r="F285" s="374"/>
      <c r="G285" s="364"/>
      <c r="H285" s="364"/>
    </row>
    <row r="286" spans="4:8" x14ac:dyDescent="0.2">
      <c r="D286" s="86"/>
      <c r="E286" s="374"/>
      <c r="F286" s="374"/>
      <c r="G286" s="364"/>
      <c r="H286" s="364"/>
    </row>
    <row r="287" spans="4:8" x14ac:dyDescent="0.2">
      <c r="D287" s="86"/>
      <c r="E287" s="374"/>
      <c r="F287" s="374"/>
      <c r="G287" s="364"/>
      <c r="H287" s="364"/>
    </row>
    <row r="288" spans="4:8" x14ac:dyDescent="0.2">
      <c r="D288" s="86"/>
      <c r="E288" s="374"/>
      <c r="F288" s="374"/>
      <c r="G288" s="364"/>
      <c r="H288" s="364"/>
    </row>
    <row r="289" spans="4:8" x14ac:dyDescent="0.2">
      <c r="D289" s="86"/>
      <c r="E289" s="374"/>
      <c r="F289" s="374"/>
      <c r="G289" s="364"/>
      <c r="H289" s="364"/>
    </row>
    <row r="290" spans="4:8" x14ac:dyDescent="0.2">
      <c r="D290" s="86"/>
      <c r="E290" s="374"/>
      <c r="F290" s="374"/>
      <c r="G290" s="364"/>
      <c r="H290" s="364"/>
    </row>
    <row r="291" spans="4:8" x14ac:dyDescent="0.2">
      <c r="D291" s="86"/>
      <c r="E291" s="374"/>
      <c r="F291" s="374"/>
      <c r="G291" s="364"/>
      <c r="H291" s="364"/>
    </row>
    <row r="292" spans="4:8" x14ac:dyDescent="0.2">
      <c r="D292" s="86"/>
      <c r="E292" s="374"/>
      <c r="F292" s="374"/>
      <c r="G292" s="364"/>
      <c r="H292" s="364"/>
    </row>
    <row r="293" spans="4:8" x14ac:dyDescent="0.2">
      <c r="D293" s="86"/>
      <c r="E293" s="374"/>
      <c r="F293" s="374"/>
      <c r="G293" s="364"/>
      <c r="H293" s="364"/>
    </row>
    <row r="294" spans="4:8" x14ac:dyDescent="0.2">
      <c r="D294" s="86"/>
      <c r="E294" s="374"/>
      <c r="F294" s="374"/>
      <c r="G294" s="364"/>
      <c r="H294" s="364"/>
    </row>
    <row r="295" spans="4:8" x14ac:dyDescent="0.2">
      <c r="D295" s="86"/>
      <c r="E295" s="374"/>
      <c r="F295" s="374"/>
      <c r="G295" s="364"/>
      <c r="H295" s="364"/>
    </row>
    <row r="296" spans="4:8" x14ac:dyDescent="0.2">
      <c r="D296" s="86"/>
      <c r="E296" s="374"/>
      <c r="F296" s="374"/>
      <c r="G296" s="364"/>
      <c r="H296" s="364"/>
    </row>
    <row r="297" spans="4:8" x14ac:dyDescent="0.2">
      <c r="D297" s="86"/>
      <c r="E297" s="374"/>
      <c r="F297" s="374"/>
      <c r="G297" s="364"/>
      <c r="H297" s="364"/>
    </row>
    <row r="298" spans="4:8" x14ac:dyDescent="0.2">
      <c r="D298" s="86"/>
      <c r="E298" s="374"/>
      <c r="F298" s="374"/>
      <c r="G298" s="364"/>
      <c r="H298" s="364"/>
    </row>
    <row r="299" spans="4:8" x14ac:dyDescent="0.2">
      <c r="D299" s="86"/>
      <c r="E299" s="374"/>
      <c r="F299" s="374"/>
      <c r="G299" s="364"/>
      <c r="H299" s="364"/>
    </row>
    <row r="300" spans="4:8" x14ac:dyDescent="0.2">
      <c r="D300" s="86"/>
      <c r="E300" s="374"/>
      <c r="F300" s="374"/>
      <c r="G300" s="364"/>
      <c r="H300" s="364"/>
    </row>
    <row r="301" spans="4:8" x14ac:dyDescent="0.2">
      <c r="D301" s="86"/>
      <c r="E301" s="374"/>
      <c r="F301" s="374"/>
      <c r="G301" s="364"/>
      <c r="H301" s="364"/>
    </row>
    <row r="302" spans="4:8" x14ac:dyDescent="0.2">
      <c r="D302" s="86"/>
      <c r="E302" s="374"/>
      <c r="F302" s="374"/>
      <c r="G302" s="364"/>
      <c r="H302" s="364"/>
    </row>
    <row r="303" spans="4:8" x14ac:dyDescent="0.2">
      <c r="D303" s="86"/>
      <c r="E303" s="374"/>
      <c r="F303" s="374"/>
      <c r="G303" s="364"/>
      <c r="H303" s="364"/>
    </row>
    <row r="304" spans="4:8" x14ac:dyDescent="0.2">
      <c r="D304" s="86"/>
      <c r="E304" s="374"/>
      <c r="F304" s="374"/>
      <c r="G304" s="364"/>
      <c r="H304" s="364"/>
    </row>
    <row r="305" spans="4:8" x14ac:dyDescent="0.2">
      <c r="D305" s="86"/>
      <c r="E305" s="374"/>
      <c r="F305" s="374"/>
      <c r="G305" s="364"/>
      <c r="H305" s="364"/>
    </row>
    <row r="306" spans="4:8" x14ac:dyDescent="0.2">
      <c r="D306" s="86"/>
      <c r="E306" s="374"/>
      <c r="F306" s="374"/>
      <c r="G306" s="364"/>
      <c r="H306" s="364"/>
    </row>
    <row r="307" spans="4:8" x14ac:dyDescent="0.2">
      <c r="D307" s="86"/>
      <c r="E307" s="374"/>
      <c r="F307" s="374"/>
      <c r="G307" s="364"/>
      <c r="H307" s="364"/>
    </row>
    <row r="308" spans="4:8" x14ac:dyDescent="0.2">
      <c r="D308" s="86"/>
      <c r="E308" s="374"/>
      <c r="F308" s="374"/>
      <c r="G308" s="364"/>
      <c r="H308" s="364"/>
    </row>
    <row r="309" spans="4:8" x14ac:dyDescent="0.2">
      <c r="D309" s="86"/>
      <c r="E309" s="374"/>
      <c r="F309" s="374"/>
      <c r="G309" s="364"/>
      <c r="H309" s="364"/>
    </row>
    <row r="310" spans="4:8" x14ac:dyDescent="0.2">
      <c r="D310" s="86"/>
      <c r="E310" s="374"/>
      <c r="F310" s="374"/>
      <c r="G310" s="364"/>
      <c r="H310" s="364"/>
    </row>
    <row r="311" spans="4:8" x14ac:dyDescent="0.2">
      <c r="D311" s="86"/>
      <c r="E311" s="374"/>
      <c r="F311" s="374"/>
      <c r="G311" s="364"/>
      <c r="H311" s="364"/>
    </row>
    <row r="312" spans="4:8" x14ac:dyDescent="0.2">
      <c r="D312" s="86"/>
      <c r="E312" s="374"/>
      <c r="F312" s="374"/>
      <c r="G312" s="364"/>
      <c r="H312" s="364"/>
    </row>
    <row r="313" spans="4:8" x14ac:dyDescent="0.2">
      <c r="D313" s="86"/>
      <c r="E313" s="374"/>
      <c r="F313" s="374"/>
      <c r="G313" s="364"/>
      <c r="H313" s="364"/>
    </row>
    <row r="314" spans="4:8" x14ac:dyDescent="0.2">
      <c r="D314" s="86"/>
      <c r="E314" s="374"/>
      <c r="F314" s="374"/>
      <c r="G314" s="364"/>
      <c r="H314" s="364"/>
    </row>
    <row r="315" spans="4:8" x14ac:dyDescent="0.2">
      <c r="D315" s="86"/>
      <c r="E315" s="374"/>
      <c r="F315" s="374"/>
      <c r="G315" s="364"/>
      <c r="H315" s="364"/>
    </row>
    <row r="316" spans="4:8" x14ac:dyDescent="0.2">
      <c r="D316" s="86"/>
      <c r="E316" s="374"/>
      <c r="F316" s="374"/>
      <c r="G316" s="364"/>
      <c r="H316" s="364"/>
    </row>
    <row r="317" spans="4:8" x14ac:dyDescent="0.2">
      <c r="D317" s="86"/>
      <c r="E317" s="374"/>
      <c r="F317" s="374"/>
      <c r="G317" s="364"/>
      <c r="H317" s="364"/>
    </row>
    <row r="318" spans="4:8" x14ac:dyDescent="0.2">
      <c r="D318" s="86"/>
      <c r="E318" s="374"/>
      <c r="F318" s="374"/>
      <c r="G318" s="364"/>
      <c r="H318" s="364"/>
    </row>
    <row r="319" spans="4:8" x14ac:dyDescent="0.2">
      <c r="D319" s="86"/>
      <c r="E319" s="374"/>
      <c r="F319" s="374"/>
      <c r="G319" s="364"/>
      <c r="H319" s="364"/>
    </row>
    <row r="320" spans="4:8" x14ac:dyDescent="0.2">
      <c r="D320" s="86"/>
      <c r="E320" s="374"/>
      <c r="F320" s="374"/>
      <c r="G320" s="364"/>
      <c r="H320" s="364"/>
    </row>
    <row r="321" spans="4:8" x14ac:dyDescent="0.2">
      <c r="D321" s="86"/>
      <c r="E321" s="374"/>
      <c r="F321" s="374"/>
      <c r="G321" s="364"/>
      <c r="H321" s="364"/>
    </row>
    <row r="322" spans="4:8" x14ac:dyDescent="0.2">
      <c r="D322" s="86"/>
      <c r="E322" s="374"/>
      <c r="F322" s="374"/>
      <c r="G322" s="364"/>
      <c r="H322" s="364"/>
    </row>
    <row r="323" spans="4:8" x14ac:dyDescent="0.2">
      <c r="D323" s="86"/>
      <c r="E323" s="374"/>
      <c r="F323" s="374"/>
      <c r="G323" s="364"/>
      <c r="H323" s="364"/>
    </row>
    <row r="324" spans="4:8" x14ac:dyDescent="0.2">
      <c r="D324" s="86"/>
      <c r="E324" s="374"/>
      <c r="F324" s="374"/>
      <c r="G324" s="364"/>
      <c r="H324" s="364"/>
    </row>
    <row r="325" spans="4:8" x14ac:dyDescent="0.2">
      <c r="D325" s="86"/>
      <c r="E325" s="374"/>
      <c r="F325" s="374"/>
      <c r="G325" s="364"/>
      <c r="H325" s="364"/>
    </row>
    <row r="326" spans="4:8" x14ac:dyDescent="0.2">
      <c r="D326" s="86"/>
      <c r="E326" s="374"/>
      <c r="F326" s="374"/>
      <c r="G326" s="364"/>
      <c r="H326" s="364"/>
    </row>
    <row r="327" spans="4:8" x14ac:dyDescent="0.2">
      <c r="D327" s="86"/>
      <c r="E327" s="374"/>
      <c r="F327" s="374"/>
      <c r="G327" s="364"/>
      <c r="H327" s="364"/>
    </row>
    <row r="328" spans="4:8" x14ac:dyDescent="0.2">
      <c r="D328" s="86"/>
      <c r="E328" s="374"/>
      <c r="F328" s="374"/>
      <c r="G328" s="364"/>
      <c r="H328" s="364"/>
    </row>
    <row r="329" spans="4:8" x14ac:dyDescent="0.2">
      <c r="D329" s="86"/>
      <c r="E329" s="374"/>
      <c r="F329" s="374"/>
      <c r="G329" s="364"/>
      <c r="H329" s="364"/>
    </row>
    <row r="330" spans="4:8" x14ac:dyDescent="0.2">
      <c r="D330" s="86"/>
      <c r="E330" s="374"/>
      <c r="F330" s="374"/>
      <c r="G330" s="364"/>
      <c r="H330" s="364"/>
    </row>
    <row r="331" spans="4:8" x14ac:dyDescent="0.2">
      <c r="D331" s="86"/>
      <c r="E331" s="374"/>
      <c r="F331" s="374"/>
      <c r="G331" s="364"/>
      <c r="H331" s="364"/>
    </row>
    <row r="332" spans="4:8" x14ac:dyDescent="0.2">
      <c r="D332" s="86"/>
      <c r="E332" s="374"/>
      <c r="F332" s="374"/>
      <c r="G332" s="364"/>
      <c r="H332" s="364"/>
    </row>
    <row r="333" spans="4:8" x14ac:dyDescent="0.2">
      <c r="D333" s="86"/>
      <c r="E333" s="374"/>
      <c r="F333" s="374"/>
      <c r="G333" s="364"/>
      <c r="H333" s="364"/>
    </row>
    <row r="334" spans="4:8" x14ac:dyDescent="0.2">
      <c r="D334" s="86"/>
      <c r="E334" s="374"/>
      <c r="F334" s="374"/>
      <c r="G334" s="364"/>
      <c r="H334" s="364"/>
    </row>
    <row r="335" spans="4:8" x14ac:dyDescent="0.2">
      <c r="D335" s="86"/>
      <c r="E335" s="374"/>
      <c r="F335" s="374"/>
      <c r="G335" s="364"/>
      <c r="H335" s="364"/>
    </row>
    <row r="336" spans="4:8" x14ac:dyDescent="0.2">
      <c r="D336" s="86"/>
      <c r="E336" s="374"/>
      <c r="F336" s="374"/>
      <c r="G336" s="364"/>
      <c r="H336" s="364"/>
    </row>
    <row r="337" spans="4:8" x14ac:dyDescent="0.2">
      <c r="D337" s="86"/>
      <c r="E337" s="374"/>
      <c r="F337" s="374"/>
      <c r="G337" s="364"/>
      <c r="H337" s="364"/>
    </row>
    <row r="338" spans="4:8" x14ac:dyDescent="0.2">
      <c r="D338" s="86"/>
      <c r="E338" s="374"/>
      <c r="F338" s="374"/>
      <c r="G338" s="364"/>
      <c r="H338" s="364"/>
    </row>
    <row r="339" spans="4:8" x14ac:dyDescent="0.2">
      <c r="D339" s="86"/>
      <c r="E339" s="374"/>
      <c r="F339" s="374"/>
      <c r="G339" s="364"/>
      <c r="H339" s="364"/>
    </row>
    <row r="340" spans="4:8" x14ac:dyDescent="0.2">
      <c r="D340" s="86"/>
      <c r="E340" s="374"/>
      <c r="F340" s="374"/>
      <c r="G340" s="364"/>
      <c r="H340" s="364"/>
    </row>
    <row r="341" spans="4:8" x14ac:dyDescent="0.2">
      <c r="D341" s="86"/>
      <c r="E341" s="374"/>
      <c r="F341" s="374"/>
      <c r="G341" s="364"/>
      <c r="H341" s="364"/>
    </row>
    <row r="342" spans="4:8" x14ac:dyDescent="0.2">
      <c r="D342" s="86"/>
      <c r="E342" s="374"/>
      <c r="F342" s="374"/>
      <c r="G342" s="364"/>
      <c r="H342" s="364"/>
    </row>
    <row r="343" spans="4:8" x14ac:dyDescent="0.2">
      <c r="D343" s="86"/>
      <c r="E343" s="374"/>
      <c r="F343" s="374"/>
      <c r="G343" s="364"/>
      <c r="H343" s="364"/>
    </row>
    <row r="344" spans="4:8" x14ac:dyDescent="0.2">
      <c r="D344" s="86"/>
      <c r="E344" s="374"/>
      <c r="F344" s="374"/>
      <c r="G344" s="364"/>
      <c r="H344" s="364"/>
    </row>
    <row r="345" spans="4:8" x14ac:dyDescent="0.2">
      <c r="D345" s="86"/>
      <c r="E345" s="374"/>
      <c r="F345" s="374"/>
      <c r="G345" s="364"/>
      <c r="H345" s="364"/>
    </row>
    <row r="346" spans="4:8" x14ac:dyDescent="0.2">
      <c r="D346" s="86"/>
      <c r="E346" s="374"/>
      <c r="F346" s="374"/>
      <c r="G346" s="364"/>
      <c r="H346" s="364"/>
    </row>
    <row r="347" spans="4:8" x14ac:dyDescent="0.2">
      <c r="D347" s="86"/>
      <c r="E347" s="374"/>
      <c r="F347" s="374"/>
      <c r="G347" s="364"/>
      <c r="H347" s="364"/>
    </row>
    <row r="348" spans="4:8" x14ac:dyDescent="0.2">
      <c r="D348" s="86"/>
      <c r="E348" s="374"/>
      <c r="F348" s="374"/>
      <c r="G348" s="364"/>
      <c r="H348" s="364"/>
    </row>
    <row r="349" spans="4:8" x14ac:dyDescent="0.2">
      <c r="D349" s="86"/>
      <c r="E349" s="374"/>
      <c r="F349" s="374"/>
      <c r="G349" s="364"/>
      <c r="H349" s="364"/>
    </row>
    <row r="350" spans="4:8" x14ac:dyDescent="0.2">
      <c r="D350" s="86"/>
      <c r="E350" s="374"/>
      <c r="F350" s="374"/>
      <c r="G350" s="364"/>
      <c r="H350" s="364"/>
    </row>
    <row r="351" spans="4:8" x14ac:dyDescent="0.2">
      <c r="D351" s="86"/>
      <c r="E351" s="374"/>
      <c r="F351" s="374"/>
      <c r="G351" s="364"/>
      <c r="H351" s="364"/>
    </row>
    <row r="352" spans="4:8" x14ac:dyDescent="0.2">
      <c r="D352" s="86"/>
      <c r="E352" s="374"/>
      <c r="F352" s="374"/>
      <c r="G352" s="364"/>
      <c r="H352" s="364"/>
    </row>
    <row r="353" spans="4:8" x14ac:dyDescent="0.2">
      <c r="D353" s="86"/>
      <c r="E353" s="374"/>
      <c r="F353" s="374"/>
      <c r="G353" s="364"/>
      <c r="H353" s="364"/>
    </row>
    <row r="354" spans="4:8" x14ac:dyDescent="0.2">
      <c r="D354" s="86"/>
      <c r="E354" s="374"/>
      <c r="F354" s="374"/>
      <c r="G354" s="364"/>
      <c r="H354" s="364"/>
    </row>
    <row r="355" spans="4:8" x14ac:dyDescent="0.2">
      <c r="D355" s="86"/>
      <c r="E355" s="374"/>
      <c r="F355" s="374"/>
      <c r="G355" s="364"/>
      <c r="H355" s="364"/>
    </row>
    <row r="356" spans="4:8" x14ac:dyDescent="0.2">
      <c r="D356" s="86"/>
      <c r="E356" s="374"/>
      <c r="F356" s="374"/>
      <c r="G356" s="364"/>
      <c r="H356" s="364"/>
    </row>
    <row r="357" spans="4:8" x14ac:dyDescent="0.2">
      <c r="D357" s="86"/>
      <c r="E357" s="374"/>
      <c r="F357" s="374"/>
      <c r="G357" s="364"/>
      <c r="H357" s="364"/>
    </row>
    <row r="358" spans="4:8" x14ac:dyDescent="0.2">
      <c r="D358" s="86"/>
      <c r="E358" s="374"/>
      <c r="F358" s="374"/>
      <c r="G358" s="364"/>
      <c r="H358" s="364"/>
    </row>
    <row r="359" spans="4:8" x14ac:dyDescent="0.2">
      <c r="D359" s="86"/>
      <c r="E359" s="374"/>
      <c r="F359" s="374"/>
      <c r="G359" s="364"/>
      <c r="H359" s="364"/>
    </row>
    <row r="360" spans="4:8" x14ac:dyDescent="0.2">
      <c r="D360" s="86"/>
      <c r="E360" s="374"/>
      <c r="F360" s="374"/>
      <c r="G360" s="364"/>
      <c r="H360" s="364"/>
    </row>
    <row r="361" spans="4:8" x14ac:dyDescent="0.2">
      <c r="D361" s="86"/>
      <c r="E361" s="374"/>
      <c r="F361" s="374"/>
      <c r="G361" s="364"/>
      <c r="H361" s="364"/>
    </row>
    <row r="362" spans="4:8" x14ac:dyDescent="0.2">
      <c r="D362" s="86"/>
      <c r="E362" s="374"/>
      <c r="F362" s="374"/>
      <c r="G362" s="364"/>
      <c r="H362" s="364"/>
    </row>
    <row r="363" spans="4:8" x14ac:dyDescent="0.2">
      <c r="D363" s="86"/>
      <c r="E363" s="374"/>
      <c r="F363" s="374"/>
      <c r="G363" s="364"/>
      <c r="H363" s="364"/>
    </row>
    <row r="364" spans="4:8" x14ac:dyDescent="0.2">
      <c r="D364" s="86"/>
      <c r="E364" s="374"/>
      <c r="F364" s="374"/>
      <c r="G364" s="364"/>
      <c r="H364" s="364"/>
    </row>
    <row r="365" spans="4:8" x14ac:dyDescent="0.2">
      <c r="D365" s="86"/>
      <c r="E365" s="374"/>
      <c r="F365" s="374"/>
      <c r="G365" s="364"/>
      <c r="H365" s="364"/>
    </row>
    <row r="366" spans="4:8" x14ac:dyDescent="0.2">
      <c r="D366" s="86"/>
      <c r="E366" s="374"/>
      <c r="F366" s="374"/>
      <c r="G366" s="364"/>
      <c r="H366" s="364"/>
    </row>
    <row r="367" spans="4:8" x14ac:dyDescent="0.2">
      <c r="D367" s="86"/>
      <c r="E367" s="374"/>
      <c r="F367" s="374"/>
      <c r="G367" s="364"/>
      <c r="H367" s="364"/>
    </row>
    <row r="368" spans="4:8" x14ac:dyDescent="0.2">
      <c r="D368" s="86"/>
      <c r="E368" s="374"/>
      <c r="F368" s="374"/>
      <c r="G368" s="364"/>
      <c r="H368" s="364"/>
    </row>
    <row r="369" spans="4:8" x14ac:dyDescent="0.2">
      <c r="D369" s="86"/>
      <c r="E369" s="374"/>
      <c r="F369" s="374"/>
      <c r="G369" s="364"/>
      <c r="H369" s="364"/>
    </row>
    <row r="370" spans="4:8" x14ac:dyDescent="0.2">
      <c r="D370" s="86"/>
      <c r="E370" s="374"/>
      <c r="F370" s="374"/>
      <c r="G370" s="364"/>
      <c r="H370" s="364"/>
    </row>
    <row r="371" spans="4:8" x14ac:dyDescent="0.2">
      <c r="D371" s="86"/>
      <c r="E371" s="374"/>
      <c r="F371" s="374"/>
      <c r="G371" s="364"/>
      <c r="H371" s="364"/>
    </row>
    <row r="372" spans="4:8" x14ac:dyDescent="0.2">
      <c r="D372" s="86"/>
      <c r="E372" s="374"/>
      <c r="F372" s="374"/>
      <c r="G372" s="364"/>
      <c r="H372" s="364"/>
    </row>
    <row r="373" spans="4:8" x14ac:dyDescent="0.2">
      <c r="D373" s="86"/>
      <c r="E373" s="374"/>
      <c r="F373" s="374"/>
      <c r="G373" s="364"/>
      <c r="H373" s="364"/>
    </row>
    <row r="374" spans="4:8" x14ac:dyDescent="0.2">
      <c r="D374" s="86"/>
      <c r="E374" s="374"/>
      <c r="F374" s="374"/>
      <c r="G374" s="364"/>
      <c r="H374" s="364"/>
    </row>
    <row r="375" spans="4:8" x14ac:dyDescent="0.2">
      <c r="D375" s="86"/>
      <c r="E375" s="374"/>
      <c r="F375" s="374"/>
      <c r="G375" s="364"/>
      <c r="H375" s="364"/>
    </row>
    <row r="376" spans="4:8" x14ac:dyDescent="0.2">
      <c r="D376" s="86"/>
      <c r="E376" s="374"/>
      <c r="F376" s="374"/>
      <c r="G376" s="364"/>
      <c r="H376" s="364"/>
    </row>
    <row r="377" spans="4:8" x14ac:dyDescent="0.2">
      <c r="D377" s="86"/>
      <c r="E377" s="374"/>
      <c r="F377" s="374"/>
      <c r="G377" s="364"/>
      <c r="H377" s="364"/>
    </row>
    <row r="378" spans="4:8" x14ac:dyDescent="0.2">
      <c r="D378" s="86"/>
      <c r="E378" s="374"/>
      <c r="F378" s="374"/>
      <c r="G378" s="364"/>
      <c r="H378" s="364"/>
    </row>
    <row r="379" spans="4:8" x14ac:dyDescent="0.2">
      <c r="D379" s="86"/>
      <c r="E379" s="374"/>
      <c r="F379" s="374"/>
      <c r="G379" s="364"/>
      <c r="H379" s="364"/>
    </row>
    <row r="380" spans="4:8" x14ac:dyDescent="0.2">
      <c r="D380" s="86"/>
      <c r="E380" s="374"/>
      <c r="F380" s="374"/>
      <c r="G380" s="364"/>
      <c r="H380" s="364"/>
    </row>
    <row r="381" spans="4:8" x14ac:dyDescent="0.2">
      <c r="D381" s="86"/>
      <c r="E381" s="374"/>
      <c r="F381" s="374"/>
      <c r="G381" s="364"/>
      <c r="H381" s="364"/>
    </row>
    <row r="382" spans="4:8" x14ac:dyDescent="0.2">
      <c r="D382" s="86"/>
      <c r="E382" s="374"/>
      <c r="F382" s="374"/>
      <c r="G382" s="364"/>
      <c r="H382" s="364"/>
    </row>
    <row r="383" spans="4:8" x14ac:dyDescent="0.2">
      <c r="D383" s="86"/>
      <c r="E383" s="374"/>
      <c r="F383" s="374"/>
      <c r="G383" s="364"/>
      <c r="H383" s="364"/>
    </row>
    <row r="384" spans="4:8" x14ac:dyDescent="0.2">
      <c r="D384" s="86"/>
      <c r="E384" s="374"/>
      <c r="F384" s="374"/>
      <c r="G384" s="364"/>
      <c r="H384" s="364"/>
    </row>
    <row r="385" spans="4:8" x14ac:dyDescent="0.2">
      <c r="D385" s="86"/>
      <c r="E385" s="374"/>
      <c r="F385" s="374"/>
      <c r="G385" s="364"/>
      <c r="H385" s="364"/>
    </row>
    <row r="386" spans="4:8" x14ac:dyDescent="0.2">
      <c r="D386" s="86"/>
      <c r="E386" s="374"/>
      <c r="F386" s="374"/>
      <c r="G386" s="364"/>
      <c r="H386" s="364"/>
    </row>
    <row r="387" spans="4:8" x14ac:dyDescent="0.2">
      <c r="D387" s="86"/>
      <c r="E387" s="374"/>
      <c r="F387" s="374"/>
      <c r="G387" s="364"/>
      <c r="H387" s="364"/>
    </row>
    <row r="388" spans="4:8" x14ac:dyDescent="0.2">
      <c r="D388" s="86"/>
      <c r="E388" s="374"/>
      <c r="F388" s="374"/>
      <c r="G388" s="364"/>
      <c r="H388" s="364"/>
    </row>
    <row r="389" spans="4:8" x14ac:dyDescent="0.2">
      <c r="D389" s="86"/>
      <c r="E389" s="374"/>
      <c r="F389" s="374"/>
      <c r="G389" s="364"/>
      <c r="H389" s="364"/>
    </row>
    <row r="390" spans="4:8" x14ac:dyDescent="0.2">
      <c r="D390" s="86"/>
      <c r="E390" s="374"/>
      <c r="F390" s="374"/>
      <c r="G390" s="364"/>
      <c r="H390" s="364"/>
    </row>
    <row r="391" spans="4:8" x14ac:dyDescent="0.2">
      <c r="D391" s="86"/>
      <c r="E391" s="374"/>
      <c r="F391" s="374"/>
      <c r="G391" s="364"/>
      <c r="H391" s="364"/>
    </row>
    <row r="392" spans="4:8" x14ac:dyDescent="0.2">
      <c r="D392" s="86"/>
      <c r="E392" s="374"/>
      <c r="F392" s="374"/>
      <c r="G392" s="364"/>
      <c r="H392" s="364"/>
    </row>
    <row r="393" spans="4:8" x14ac:dyDescent="0.2">
      <c r="D393" s="86"/>
      <c r="E393" s="374"/>
      <c r="F393" s="374"/>
      <c r="G393" s="364"/>
      <c r="H393" s="364"/>
    </row>
    <row r="394" spans="4:8" x14ac:dyDescent="0.2">
      <c r="D394" s="86"/>
      <c r="E394" s="374"/>
      <c r="F394" s="374"/>
      <c r="G394" s="364"/>
      <c r="H394" s="364"/>
    </row>
    <row r="395" spans="4:8" x14ac:dyDescent="0.2">
      <c r="D395" s="86"/>
      <c r="E395" s="374"/>
      <c r="F395" s="374"/>
      <c r="G395" s="364"/>
      <c r="H395" s="364"/>
    </row>
    <row r="396" spans="4:8" x14ac:dyDescent="0.2">
      <c r="D396" s="86"/>
      <c r="E396" s="374"/>
      <c r="F396" s="374"/>
      <c r="G396" s="364"/>
      <c r="H396" s="364"/>
    </row>
    <row r="397" spans="4:8" x14ac:dyDescent="0.2">
      <c r="D397" s="86"/>
      <c r="E397" s="374"/>
      <c r="F397" s="374"/>
      <c r="G397" s="364"/>
      <c r="H397" s="364"/>
    </row>
    <row r="398" spans="4:8" x14ac:dyDescent="0.2">
      <c r="D398" s="86"/>
      <c r="E398" s="374"/>
      <c r="F398" s="374"/>
      <c r="G398" s="364"/>
      <c r="H398" s="364"/>
    </row>
    <row r="399" spans="4:8" x14ac:dyDescent="0.2">
      <c r="D399" s="86"/>
      <c r="E399" s="374"/>
      <c r="F399" s="374"/>
      <c r="G399" s="364"/>
      <c r="H399" s="364"/>
    </row>
    <row r="400" spans="4:8" x14ac:dyDescent="0.2">
      <c r="D400" s="86"/>
      <c r="E400" s="374"/>
      <c r="F400" s="374"/>
      <c r="G400" s="364"/>
      <c r="H400" s="364"/>
    </row>
    <row r="401" spans="4:8" x14ac:dyDescent="0.2">
      <c r="D401" s="86"/>
      <c r="E401" s="374"/>
      <c r="F401" s="374"/>
      <c r="G401" s="364"/>
      <c r="H401" s="364"/>
    </row>
    <row r="402" spans="4:8" x14ac:dyDescent="0.2">
      <c r="D402" s="86"/>
      <c r="E402" s="374"/>
      <c r="F402" s="374"/>
      <c r="G402" s="364"/>
      <c r="H402" s="364"/>
    </row>
    <row r="403" spans="4:8" x14ac:dyDescent="0.2">
      <c r="D403" s="86"/>
      <c r="E403" s="374"/>
      <c r="F403" s="374"/>
      <c r="G403" s="364"/>
      <c r="H403" s="364"/>
    </row>
    <row r="404" spans="4:8" x14ac:dyDescent="0.2">
      <c r="D404" s="86"/>
      <c r="E404" s="374"/>
      <c r="F404" s="374"/>
      <c r="G404" s="364"/>
      <c r="H404" s="364"/>
    </row>
    <row r="405" spans="4:8" x14ac:dyDescent="0.2">
      <c r="D405" s="86"/>
      <c r="E405" s="374"/>
      <c r="F405" s="374"/>
      <c r="G405" s="364"/>
      <c r="H405" s="364"/>
    </row>
    <row r="406" spans="4:8" x14ac:dyDescent="0.2">
      <c r="D406" s="86"/>
      <c r="E406" s="374"/>
      <c r="F406" s="374"/>
      <c r="G406" s="364"/>
      <c r="H406" s="364"/>
    </row>
    <row r="407" spans="4:8" x14ac:dyDescent="0.2">
      <c r="D407" s="86"/>
      <c r="E407" s="374"/>
      <c r="F407" s="374"/>
      <c r="G407" s="364"/>
      <c r="H407" s="364"/>
    </row>
    <row r="408" spans="4:8" x14ac:dyDescent="0.2">
      <c r="D408" s="86"/>
      <c r="E408" s="374"/>
      <c r="F408" s="374"/>
      <c r="G408" s="364"/>
      <c r="H408" s="364"/>
    </row>
    <row r="409" spans="4:8" x14ac:dyDescent="0.2">
      <c r="D409" s="86"/>
      <c r="E409" s="374"/>
      <c r="F409" s="374"/>
      <c r="G409" s="364"/>
      <c r="H409" s="364"/>
    </row>
    <row r="410" spans="4:8" x14ac:dyDescent="0.2">
      <c r="D410" s="86"/>
      <c r="E410" s="374"/>
      <c r="F410" s="374"/>
      <c r="G410" s="364"/>
      <c r="H410" s="364"/>
    </row>
    <row r="411" spans="4:8" x14ac:dyDescent="0.2">
      <c r="D411" s="86"/>
      <c r="E411" s="374"/>
      <c r="F411" s="374"/>
      <c r="G411" s="364"/>
      <c r="H411" s="364"/>
    </row>
    <row r="412" spans="4:8" x14ac:dyDescent="0.2">
      <c r="D412" s="86"/>
      <c r="E412" s="374"/>
      <c r="F412" s="374"/>
      <c r="G412" s="364"/>
      <c r="H412" s="364"/>
    </row>
    <row r="413" spans="4:8" x14ac:dyDescent="0.2">
      <c r="D413" s="86"/>
      <c r="E413" s="374"/>
      <c r="F413" s="374"/>
      <c r="G413" s="364"/>
      <c r="H413" s="364"/>
    </row>
    <row r="414" spans="4:8" x14ac:dyDescent="0.2">
      <c r="D414" s="86"/>
      <c r="E414" s="374"/>
      <c r="F414" s="374"/>
      <c r="G414" s="364"/>
      <c r="H414" s="364"/>
    </row>
    <row r="415" spans="4:8" x14ac:dyDescent="0.2">
      <c r="D415" s="86"/>
      <c r="E415" s="374"/>
      <c r="F415" s="374"/>
      <c r="G415" s="364"/>
      <c r="H415" s="364"/>
    </row>
    <row r="416" spans="4:8" x14ac:dyDescent="0.2">
      <c r="D416" s="86"/>
      <c r="E416" s="374"/>
      <c r="F416" s="374"/>
      <c r="G416" s="364"/>
      <c r="H416" s="364"/>
    </row>
    <row r="417" spans="4:8" x14ac:dyDescent="0.2">
      <c r="D417" s="86"/>
      <c r="E417" s="374"/>
      <c r="F417" s="374"/>
      <c r="G417" s="364"/>
      <c r="H417" s="364"/>
    </row>
    <row r="418" spans="4:8" x14ac:dyDescent="0.2">
      <c r="D418" s="86"/>
      <c r="E418" s="374"/>
      <c r="F418" s="374"/>
      <c r="G418" s="364"/>
      <c r="H418" s="364"/>
    </row>
    <row r="419" spans="4:8" x14ac:dyDescent="0.2">
      <c r="D419" s="86"/>
      <c r="E419" s="374"/>
      <c r="F419" s="374"/>
      <c r="G419" s="364"/>
      <c r="H419" s="364"/>
    </row>
    <row r="420" spans="4:8" x14ac:dyDescent="0.2">
      <c r="D420" s="86"/>
      <c r="E420" s="374"/>
      <c r="F420" s="374"/>
      <c r="G420" s="364"/>
      <c r="H420" s="364"/>
    </row>
    <row r="421" spans="4:8" x14ac:dyDescent="0.2">
      <c r="D421" s="86"/>
      <c r="E421" s="374"/>
      <c r="F421" s="374"/>
      <c r="G421" s="364"/>
      <c r="H421" s="364"/>
    </row>
    <row r="422" spans="4:8" x14ac:dyDescent="0.2">
      <c r="D422" s="86"/>
      <c r="E422" s="374"/>
      <c r="F422" s="374"/>
      <c r="G422" s="364"/>
      <c r="H422" s="364"/>
    </row>
    <row r="423" spans="4:8" x14ac:dyDescent="0.2">
      <c r="D423" s="86"/>
      <c r="E423" s="374"/>
      <c r="F423" s="374"/>
      <c r="G423" s="364"/>
      <c r="H423" s="364"/>
    </row>
    <row r="424" spans="4:8" x14ac:dyDescent="0.2">
      <c r="D424" s="86"/>
      <c r="E424" s="374"/>
      <c r="F424" s="374"/>
      <c r="G424" s="364"/>
      <c r="H424" s="364"/>
    </row>
    <row r="425" spans="4:8" x14ac:dyDescent="0.2">
      <c r="D425" s="86"/>
      <c r="E425" s="374"/>
      <c r="F425" s="374"/>
      <c r="G425" s="364"/>
      <c r="H425" s="364"/>
    </row>
    <row r="426" spans="4:8" x14ac:dyDescent="0.2">
      <c r="D426" s="86"/>
      <c r="E426" s="374"/>
      <c r="F426" s="374"/>
      <c r="G426" s="364"/>
      <c r="H426" s="364"/>
    </row>
    <row r="427" spans="4:8" x14ac:dyDescent="0.2">
      <c r="D427" s="86"/>
      <c r="E427" s="374"/>
      <c r="F427" s="374"/>
      <c r="G427" s="364"/>
      <c r="H427" s="364"/>
    </row>
    <row r="428" spans="4:8" x14ac:dyDescent="0.2">
      <c r="D428" s="86"/>
      <c r="E428" s="374"/>
      <c r="F428" s="374"/>
      <c r="G428" s="364"/>
      <c r="H428" s="364"/>
    </row>
    <row r="429" spans="4:8" x14ac:dyDescent="0.2">
      <c r="D429" s="86"/>
      <c r="E429" s="374"/>
      <c r="F429" s="374"/>
      <c r="G429" s="364"/>
      <c r="H429" s="364"/>
    </row>
    <row r="430" spans="4:8" x14ac:dyDescent="0.2">
      <c r="D430" s="86"/>
      <c r="E430" s="374"/>
      <c r="F430" s="374"/>
      <c r="G430" s="364"/>
      <c r="H430" s="364"/>
    </row>
    <row r="431" spans="4:8" x14ac:dyDescent="0.2">
      <c r="D431" s="86"/>
      <c r="E431" s="374"/>
      <c r="F431" s="374"/>
      <c r="G431" s="364"/>
      <c r="H431" s="364"/>
    </row>
    <row r="432" spans="4:8" x14ac:dyDescent="0.2">
      <c r="D432" s="86"/>
      <c r="E432" s="374"/>
      <c r="F432" s="374"/>
      <c r="G432" s="364"/>
      <c r="H432" s="364"/>
    </row>
    <row r="433" spans="4:8" x14ac:dyDescent="0.2">
      <c r="D433" s="86"/>
      <c r="E433" s="374"/>
      <c r="F433" s="374"/>
      <c r="G433" s="364"/>
      <c r="H433" s="364"/>
    </row>
    <row r="434" spans="4:8" x14ac:dyDescent="0.2">
      <c r="D434" s="86"/>
      <c r="E434" s="374"/>
      <c r="F434" s="374"/>
      <c r="G434" s="364"/>
      <c r="H434" s="364"/>
    </row>
    <row r="435" spans="4:8" x14ac:dyDescent="0.2">
      <c r="D435" s="86"/>
      <c r="E435" s="374"/>
      <c r="F435" s="374"/>
      <c r="G435" s="364"/>
      <c r="H435" s="364"/>
    </row>
    <row r="436" spans="4:8" x14ac:dyDescent="0.2">
      <c r="D436" s="86"/>
      <c r="E436" s="374"/>
      <c r="F436" s="374"/>
      <c r="G436" s="364"/>
      <c r="H436" s="364"/>
    </row>
    <row r="437" spans="4:8" x14ac:dyDescent="0.2">
      <c r="D437" s="86"/>
      <c r="E437" s="374"/>
      <c r="F437" s="374"/>
      <c r="G437" s="364"/>
      <c r="H437" s="364"/>
    </row>
    <row r="438" spans="4:8" x14ac:dyDescent="0.2">
      <c r="D438" s="86"/>
      <c r="E438" s="374"/>
      <c r="F438" s="374"/>
      <c r="G438" s="364"/>
      <c r="H438" s="364"/>
    </row>
    <row r="439" spans="4:8" x14ac:dyDescent="0.2">
      <c r="D439" s="86"/>
      <c r="E439" s="374"/>
      <c r="F439" s="374"/>
      <c r="G439" s="364"/>
      <c r="H439" s="364"/>
    </row>
    <row r="440" spans="4:8" x14ac:dyDescent="0.2">
      <c r="D440" s="86"/>
      <c r="E440" s="374"/>
      <c r="F440" s="374"/>
      <c r="G440" s="364"/>
      <c r="H440" s="364"/>
    </row>
    <row r="441" spans="4:8" x14ac:dyDescent="0.2">
      <c r="D441" s="86"/>
      <c r="E441" s="374"/>
      <c r="F441" s="374"/>
      <c r="G441" s="364"/>
      <c r="H441" s="364"/>
    </row>
    <row r="442" spans="4:8" x14ac:dyDescent="0.2">
      <c r="D442" s="86"/>
      <c r="E442" s="374"/>
      <c r="F442" s="374"/>
      <c r="G442" s="364"/>
      <c r="H442" s="364"/>
    </row>
    <row r="443" spans="4:8" x14ac:dyDescent="0.2">
      <c r="D443" s="86"/>
      <c r="E443" s="374"/>
      <c r="F443" s="374"/>
      <c r="G443" s="364"/>
      <c r="H443" s="364"/>
    </row>
    <row r="444" spans="4:8" x14ac:dyDescent="0.2">
      <c r="D444" s="86"/>
      <c r="E444" s="374"/>
      <c r="F444" s="374"/>
      <c r="G444" s="364"/>
      <c r="H444" s="364"/>
    </row>
    <row r="445" spans="4:8" x14ac:dyDescent="0.2">
      <c r="D445" s="86"/>
      <c r="E445" s="374"/>
      <c r="F445" s="374"/>
      <c r="G445" s="364"/>
      <c r="H445" s="364"/>
    </row>
    <row r="446" spans="4:8" x14ac:dyDescent="0.2">
      <c r="D446" s="86"/>
      <c r="E446" s="374"/>
      <c r="F446" s="374"/>
      <c r="G446" s="364"/>
      <c r="H446" s="364"/>
    </row>
    <row r="447" spans="4:8" x14ac:dyDescent="0.2">
      <c r="D447" s="86"/>
      <c r="E447" s="374"/>
      <c r="F447" s="374"/>
      <c r="G447" s="364"/>
      <c r="H447" s="364"/>
    </row>
    <row r="448" spans="4:8" x14ac:dyDescent="0.2">
      <c r="D448" s="86"/>
      <c r="E448" s="374"/>
      <c r="F448" s="374"/>
      <c r="G448" s="364"/>
      <c r="H448" s="364"/>
    </row>
    <row r="449" spans="4:8" x14ac:dyDescent="0.2">
      <c r="D449" s="86"/>
      <c r="E449" s="374"/>
      <c r="F449" s="374"/>
      <c r="G449" s="364"/>
      <c r="H449" s="364"/>
    </row>
    <row r="450" spans="4:8" x14ac:dyDescent="0.2">
      <c r="D450" s="86"/>
      <c r="E450" s="374"/>
      <c r="F450" s="374"/>
      <c r="G450" s="364"/>
      <c r="H450" s="364"/>
    </row>
    <row r="451" spans="4:8" x14ac:dyDescent="0.2">
      <c r="D451" s="86"/>
      <c r="E451" s="374"/>
      <c r="F451" s="374"/>
      <c r="G451" s="364"/>
      <c r="H451" s="364"/>
    </row>
    <row r="452" spans="4:8" x14ac:dyDescent="0.2">
      <c r="D452" s="86"/>
      <c r="E452" s="374"/>
      <c r="F452" s="374"/>
      <c r="G452" s="364"/>
      <c r="H452" s="364"/>
    </row>
    <row r="453" spans="4:8" x14ac:dyDescent="0.2">
      <c r="D453" s="86"/>
      <c r="E453" s="374"/>
      <c r="F453" s="374"/>
      <c r="G453" s="364"/>
      <c r="H453" s="364"/>
    </row>
    <row r="454" spans="4:8" x14ac:dyDescent="0.2">
      <c r="D454" s="86"/>
      <c r="E454" s="374"/>
      <c r="F454" s="374"/>
      <c r="G454" s="364"/>
      <c r="H454" s="364"/>
    </row>
    <row r="455" spans="4:8" x14ac:dyDescent="0.2">
      <c r="D455" s="86"/>
      <c r="E455" s="374"/>
      <c r="F455" s="374"/>
      <c r="G455" s="364"/>
      <c r="H455" s="364"/>
    </row>
    <row r="456" spans="4:8" x14ac:dyDescent="0.2">
      <c r="D456" s="86"/>
      <c r="E456" s="374"/>
      <c r="F456" s="374"/>
      <c r="G456" s="364"/>
      <c r="H456" s="364"/>
    </row>
    <row r="457" spans="4:8" x14ac:dyDescent="0.2">
      <c r="D457" s="86"/>
      <c r="E457" s="374"/>
      <c r="F457" s="374"/>
      <c r="G457" s="364"/>
      <c r="H457" s="364"/>
    </row>
    <row r="458" spans="4:8" x14ac:dyDescent="0.2">
      <c r="D458" s="86"/>
      <c r="E458" s="374"/>
      <c r="F458" s="374"/>
      <c r="G458" s="364"/>
      <c r="H458" s="364"/>
    </row>
    <row r="459" spans="4:8" x14ac:dyDescent="0.2">
      <c r="D459" s="86"/>
      <c r="E459" s="374"/>
      <c r="F459" s="374"/>
      <c r="G459" s="364"/>
      <c r="H459" s="364"/>
    </row>
    <row r="460" spans="4:8" x14ac:dyDescent="0.2">
      <c r="D460" s="86"/>
      <c r="E460" s="374"/>
      <c r="F460" s="374"/>
      <c r="G460" s="364"/>
      <c r="H460" s="364"/>
    </row>
    <row r="461" spans="4:8" x14ac:dyDescent="0.2">
      <c r="D461" s="86"/>
      <c r="E461" s="374"/>
      <c r="F461" s="374"/>
      <c r="G461" s="364"/>
      <c r="H461" s="364"/>
    </row>
    <row r="462" spans="4:8" x14ac:dyDescent="0.2">
      <c r="D462" s="86"/>
      <c r="E462" s="374"/>
      <c r="F462" s="374"/>
      <c r="G462" s="364"/>
      <c r="H462" s="364"/>
    </row>
    <row r="463" spans="4:8" x14ac:dyDescent="0.2">
      <c r="D463" s="86"/>
      <c r="E463" s="374"/>
      <c r="F463" s="374"/>
      <c r="G463" s="364"/>
      <c r="H463" s="364"/>
    </row>
    <row r="464" spans="4:8" x14ac:dyDescent="0.2">
      <c r="D464" s="86"/>
      <c r="E464" s="374"/>
      <c r="F464" s="374"/>
      <c r="G464" s="364"/>
      <c r="H464" s="364"/>
    </row>
    <row r="465" spans="4:8" x14ac:dyDescent="0.2">
      <c r="D465" s="86"/>
      <c r="E465" s="374"/>
      <c r="F465" s="374"/>
      <c r="G465" s="364"/>
      <c r="H465" s="364"/>
    </row>
    <row r="466" spans="4:8" x14ac:dyDescent="0.2">
      <c r="D466" s="86"/>
      <c r="E466" s="374"/>
      <c r="F466" s="374"/>
      <c r="G466" s="364"/>
      <c r="H466" s="364"/>
    </row>
    <row r="467" spans="4:8" x14ac:dyDescent="0.2">
      <c r="D467" s="86"/>
      <c r="E467" s="374"/>
      <c r="F467" s="374"/>
      <c r="G467" s="364"/>
      <c r="H467" s="364"/>
    </row>
    <row r="468" spans="4:8" x14ac:dyDescent="0.2">
      <c r="D468" s="86"/>
      <c r="E468" s="374"/>
      <c r="F468" s="374"/>
      <c r="G468" s="364"/>
      <c r="H468" s="364"/>
    </row>
    <row r="469" spans="4:8" x14ac:dyDescent="0.2">
      <c r="D469" s="86"/>
      <c r="E469" s="374"/>
      <c r="F469" s="374"/>
      <c r="G469" s="364"/>
      <c r="H469" s="364"/>
    </row>
    <row r="470" spans="4:8" x14ac:dyDescent="0.2">
      <c r="D470" s="86"/>
      <c r="E470" s="374"/>
      <c r="F470" s="374"/>
      <c r="G470" s="364"/>
      <c r="H470" s="364"/>
    </row>
    <row r="471" spans="4:8" x14ac:dyDescent="0.2">
      <c r="D471" s="86"/>
      <c r="E471" s="374"/>
      <c r="F471" s="374"/>
      <c r="G471" s="364"/>
      <c r="H471" s="364"/>
    </row>
    <row r="472" spans="4:8" x14ac:dyDescent="0.2">
      <c r="D472" s="86"/>
      <c r="E472" s="374"/>
      <c r="F472" s="374"/>
      <c r="G472" s="364"/>
      <c r="H472" s="364"/>
    </row>
    <row r="473" spans="4:8" x14ac:dyDescent="0.2">
      <c r="D473" s="86"/>
      <c r="E473" s="374"/>
      <c r="F473" s="374"/>
      <c r="G473" s="364"/>
      <c r="H473" s="364"/>
    </row>
    <row r="474" spans="4:8" x14ac:dyDescent="0.2">
      <c r="D474" s="86"/>
      <c r="E474" s="374"/>
      <c r="F474" s="374"/>
      <c r="G474" s="364"/>
      <c r="H474" s="364"/>
    </row>
    <row r="475" spans="4:8" x14ac:dyDescent="0.2">
      <c r="D475" s="86"/>
      <c r="E475" s="374"/>
      <c r="F475" s="374"/>
      <c r="G475" s="364"/>
      <c r="H475" s="364"/>
    </row>
    <row r="476" spans="4:8" x14ac:dyDescent="0.2">
      <c r="D476" s="86"/>
      <c r="E476" s="374"/>
      <c r="F476" s="374"/>
      <c r="G476" s="364"/>
      <c r="H476" s="364"/>
    </row>
    <row r="477" spans="4:8" x14ac:dyDescent="0.2">
      <c r="D477" s="86"/>
      <c r="E477" s="374"/>
      <c r="F477" s="374"/>
      <c r="G477" s="364"/>
      <c r="H477" s="364"/>
    </row>
    <row r="478" spans="4:8" x14ac:dyDescent="0.2">
      <c r="D478" s="86"/>
      <c r="E478" s="374"/>
      <c r="F478" s="374"/>
      <c r="G478" s="364"/>
      <c r="H478" s="364"/>
    </row>
    <row r="479" spans="4:8" x14ac:dyDescent="0.2">
      <c r="D479" s="86"/>
      <c r="E479" s="374"/>
      <c r="F479" s="374"/>
      <c r="G479" s="364"/>
      <c r="H479" s="364"/>
    </row>
    <row r="480" spans="4:8" x14ac:dyDescent="0.2">
      <c r="D480" s="86"/>
      <c r="E480" s="374"/>
      <c r="F480" s="374"/>
      <c r="G480" s="364"/>
      <c r="H480" s="364"/>
    </row>
    <row r="481" spans="4:8" x14ac:dyDescent="0.2">
      <c r="D481" s="86"/>
      <c r="E481" s="374"/>
      <c r="F481" s="374"/>
      <c r="G481" s="364"/>
      <c r="H481" s="364"/>
    </row>
    <row r="482" spans="4:8" x14ac:dyDescent="0.2">
      <c r="D482" s="86"/>
      <c r="E482" s="374"/>
      <c r="F482" s="374"/>
      <c r="G482" s="364"/>
      <c r="H482" s="364"/>
    </row>
    <row r="483" spans="4:8" x14ac:dyDescent="0.2">
      <c r="D483" s="86"/>
      <c r="E483" s="374"/>
      <c r="F483" s="374"/>
      <c r="G483" s="364"/>
      <c r="H483" s="364"/>
    </row>
    <row r="484" spans="4:8" x14ac:dyDescent="0.2">
      <c r="D484" s="86"/>
      <c r="E484" s="374"/>
      <c r="F484" s="374"/>
      <c r="G484" s="364"/>
      <c r="H484" s="364"/>
    </row>
    <row r="485" spans="4:8" x14ac:dyDescent="0.2">
      <c r="D485" s="86"/>
      <c r="E485" s="374"/>
      <c r="F485" s="374"/>
      <c r="G485" s="364"/>
      <c r="H485" s="364"/>
    </row>
    <row r="486" spans="4:8" x14ac:dyDescent="0.2">
      <c r="D486" s="86"/>
      <c r="E486" s="374"/>
      <c r="F486" s="374"/>
      <c r="G486" s="364"/>
      <c r="H486" s="364"/>
    </row>
    <row r="487" spans="4:8" x14ac:dyDescent="0.2">
      <c r="D487" s="86"/>
      <c r="E487" s="374"/>
      <c r="F487" s="374"/>
      <c r="G487" s="364"/>
      <c r="H487" s="364"/>
    </row>
    <row r="488" spans="4:8" x14ac:dyDescent="0.2">
      <c r="D488" s="86"/>
      <c r="E488" s="374"/>
      <c r="F488" s="374"/>
      <c r="G488" s="364"/>
      <c r="H488" s="364"/>
    </row>
    <row r="489" spans="4:8" x14ac:dyDescent="0.2">
      <c r="D489" s="86"/>
      <c r="E489" s="374"/>
      <c r="F489" s="374"/>
      <c r="G489" s="364"/>
      <c r="H489" s="364"/>
    </row>
    <row r="490" spans="4:8" x14ac:dyDescent="0.2">
      <c r="D490" s="86"/>
      <c r="E490" s="374"/>
      <c r="F490" s="374"/>
      <c r="G490" s="364"/>
      <c r="H490" s="364"/>
    </row>
    <row r="491" spans="4:8" x14ac:dyDescent="0.2">
      <c r="D491" s="86"/>
      <c r="E491" s="374"/>
      <c r="F491" s="374"/>
      <c r="G491" s="364"/>
      <c r="H491" s="364"/>
    </row>
    <row r="492" spans="4:8" x14ac:dyDescent="0.2">
      <c r="D492" s="86"/>
      <c r="E492" s="374"/>
      <c r="F492" s="374"/>
      <c r="G492" s="364"/>
      <c r="H492" s="364"/>
    </row>
    <row r="493" spans="4:8" x14ac:dyDescent="0.2">
      <c r="D493" s="86"/>
      <c r="E493" s="374"/>
      <c r="F493" s="374"/>
      <c r="G493" s="364"/>
      <c r="H493" s="364"/>
    </row>
    <row r="494" spans="4:8" x14ac:dyDescent="0.2">
      <c r="D494" s="86"/>
      <c r="E494" s="374"/>
      <c r="F494" s="374"/>
      <c r="G494" s="364"/>
      <c r="H494" s="364"/>
    </row>
    <row r="495" spans="4:8" x14ac:dyDescent="0.2">
      <c r="D495" s="86"/>
      <c r="E495" s="374"/>
      <c r="F495" s="374"/>
      <c r="G495" s="364"/>
      <c r="H495" s="364"/>
    </row>
    <row r="496" spans="4:8" x14ac:dyDescent="0.2">
      <c r="D496" s="86"/>
      <c r="E496" s="374"/>
      <c r="F496" s="374"/>
      <c r="G496" s="364"/>
      <c r="H496" s="364"/>
    </row>
    <row r="497" spans="4:8" x14ac:dyDescent="0.2">
      <c r="D497" s="86"/>
      <c r="E497" s="374"/>
      <c r="F497" s="374"/>
      <c r="G497" s="364"/>
      <c r="H497" s="364"/>
    </row>
    <row r="498" spans="4:8" x14ac:dyDescent="0.2">
      <c r="D498" s="86"/>
      <c r="E498" s="374"/>
      <c r="F498" s="374"/>
      <c r="G498" s="364"/>
      <c r="H498" s="364"/>
    </row>
    <row r="499" spans="4:8" x14ac:dyDescent="0.2">
      <c r="D499" s="86"/>
      <c r="E499" s="374"/>
      <c r="F499" s="374"/>
      <c r="G499" s="364"/>
      <c r="H499" s="364"/>
    </row>
    <row r="500" spans="4:8" x14ac:dyDescent="0.2">
      <c r="D500" s="86"/>
      <c r="E500" s="374"/>
      <c r="F500" s="374"/>
      <c r="G500" s="364"/>
      <c r="H500" s="364"/>
    </row>
    <row r="501" spans="4:8" x14ac:dyDescent="0.2">
      <c r="D501" s="86"/>
      <c r="E501" s="374"/>
      <c r="F501" s="374"/>
      <c r="G501" s="364"/>
      <c r="H501" s="364"/>
    </row>
    <row r="502" spans="4:8" x14ac:dyDescent="0.2">
      <c r="D502" s="86"/>
      <c r="E502" s="374"/>
      <c r="F502" s="374"/>
      <c r="G502" s="364"/>
      <c r="H502" s="364"/>
    </row>
    <row r="503" spans="4:8" x14ac:dyDescent="0.2">
      <c r="D503" s="86"/>
      <c r="E503" s="374"/>
      <c r="F503" s="374"/>
      <c r="G503" s="364"/>
      <c r="H503" s="364"/>
    </row>
    <row r="504" spans="4:8" x14ac:dyDescent="0.2">
      <c r="D504" s="86"/>
      <c r="E504" s="374"/>
      <c r="F504" s="374"/>
      <c r="G504" s="364"/>
      <c r="H504" s="364"/>
    </row>
    <row r="505" spans="4:8" x14ac:dyDescent="0.2">
      <c r="D505" s="86"/>
      <c r="E505" s="374"/>
      <c r="F505" s="374"/>
      <c r="G505" s="364"/>
      <c r="H505" s="364"/>
    </row>
    <row r="506" spans="4:8" x14ac:dyDescent="0.2">
      <c r="D506" s="86"/>
      <c r="E506" s="374"/>
      <c r="F506" s="374"/>
      <c r="G506" s="364"/>
      <c r="H506" s="364"/>
    </row>
    <row r="507" spans="4:8" x14ac:dyDescent="0.2">
      <c r="D507" s="86"/>
      <c r="E507" s="374"/>
      <c r="F507" s="374"/>
      <c r="G507" s="364"/>
      <c r="H507" s="364"/>
    </row>
    <row r="508" spans="4:8" x14ac:dyDescent="0.2">
      <c r="D508" s="86"/>
      <c r="E508" s="374"/>
      <c r="F508" s="374"/>
      <c r="G508" s="364"/>
      <c r="H508" s="364"/>
    </row>
    <row r="509" spans="4:8" x14ac:dyDescent="0.2">
      <c r="D509" s="86"/>
      <c r="E509" s="374"/>
      <c r="F509" s="374"/>
      <c r="G509" s="364"/>
      <c r="H509" s="364"/>
    </row>
    <row r="510" spans="4:8" x14ac:dyDescent="0.2">
      <c r="D510" s="86"/>
      <c r="E510" s="374"/>
      <c r="F510" s="374"/>
      <c r="G510" s="364"/>
      <c r="H510" s="364"/>
    </row>
    <row r="511" spans="4:8" x14ac:dyDescent="0.2">
      <c r="D511" s="86"/>
      <c r="E511" s="374"/>
      <c r="F511" s="374"/>
      <c r="G511" s="364"/>
      <c r="H511" s="364"/>
    </row>
    <row r="512" spans="4:8" x14ac:dyDescent="0.2">
      <c r="D512" s="86"/>
      <c r="E512" s="374"/>
      <c r="F512" s="374"/>
      <c r="G512" s="364"/>
      <c r="H512" s="364"/>
    </row>
    <row r="513" spans="4:8" x14ac:dyDescent="0.2">
      <c r="D513" s="86"/>
      <c r="E513" s="374"/>
      <c r="F513" s="374"/>
      <c r="G513" s="364"/>
      <c r="H513" s="364"/>
    </row>
    <row r="514" spans="4:8" x14ac:dyDescent="0.2">
      <c r="D514" s="86"/>
      <c r="E514" s="374"/>
      <c r="F514" s="374"/>
      <c r="G514" s="364"/>
      <c r="H514" s="364"/>
    </row>
    <row r="515" spans="4:8" x14ac:dyDescent="0.2">
      <c r="D515" s="86"/>
      <c r="E515" s="374"/>
      <c r="F515" s="374"/>
      <c r="G515" s="364"/>
      <c r="H515" s="364"/>
    </row>
    <row r="516" spans="4:8" x14ac:dyDescent="0.2">
      <c r="D516" s="86"/>
      <c r="E516" s="374"/>
      <c r="F516" s="374"/>
      <c r="G516" s="364"/>
      <c r="H516" s="364"/>
    </row>
    <row r="517" spans="4:8" x14ac:dyDescent="0.2">
      <c r="D517" s="86"/>
      <c r="E517" s="374"/>
      <c r="F517" s="374"/>
      <c r="G517" s="364"/>
      <c r="H517" s="364"/>
    </row>
    <row r="518" spans="4:8" x14ac:dyDescent="0.2">
      <c r="D518" s="86"/>
      <c r="E518" s="374"/>
      <c r="F518" s="374"/>
      <c r="G518" s="364"/>
      <c r="H518" s="364"/>
    </row>
    <row r="519" spans="4:8" x14ac:dyDescent="0.2">
      <c r="D519" s="86"/>
      <c r="E519" s="374"/>
      <c r="F519" s="374"/>
      <c r="G519" s="364"/>
      <c r="H519" s="364"/>
    </row>
    <row r="520" spans="4:8" x14ac:dyDescent="0.2">
      <c r="D520" s="86"/>
      <c r="E520" s="374"/>
      <c r="F520" s="374"/>
      <c r="G520" s="364"/>
      <c r="H520" s="364"/>
    </row>
    <row r="521" spans="4:8" x14ac:dyDescent="0.2">
      <c r="D521" s="86"/>
      <c r="E521" s="374"/>
      <c r="F521" s="374"/>
      <c r="G521" s="364"/>
      <c r="H521" s="364"/>
    </row>
    <row r="522" spans="4:8" x14ac:dyDescent="0.2">
      <c r="D522" s="86"/>
      <c r="E522" s="374"/>
      <c r="F522" s="374"/>
      <c r="G522" s="364"/>
      <c r="H522" s="364"/>
    </row>
    <row r="523" spans="4:8" x14ac:dyDescent="0.2">
      <c r="D523" s="86"/>
      <c r="E523" s="374"/>
      <c r="F523" s="374"/>
      <c r="G523" s="364"/>
      <c r="H523" s="364"/>
    </row>
    <row r="524" spans="4:8" x14ac:dyDescent="0.2">
      <c r="D524" s="86"/>
      <c r="E524" s="374"/>
      <c r="F524" s="374"/>
      <c r="G524" s="364"/>
      <c r="H524" s="364"/>
    </row>
    <row r="525" spans="4:8" x14ac:dyDescent="0.2">
      <c r="D525" s="86"/>
      <c r="E525" s="374"/>
      <c r="F525" s="374"/>
      <c r="G525" s="364"/>
      <c r="H525" s="364"/>
    </row>
    <row r="526" spans="4:8" x14ac:dyDescent="0.2">
      <c r="D526" s="86"/>
      <c r="E526" s="374"/>
      <c r="F526" s="374"/>
      <c r="G526" s="364"/>
      <c r="H526" s="364"/>
    </row>
    <row r="527" spans="4:8" x14ac:dyDescent="0.2">
      <c r="D527" s="86"/>
      <c r="E527" s="374"/>
      <c r="F527" s="374"/>
      <c r="G527" s="364"/>
      <c r="H527" s="364"/>
    </row>
    <row r="528" spans="4:8" x14ac:dyDescent="0.2">
      <c r="D528" s="86"/>
      <c r="E528" s="374"/>
      <c r="F528" s="374"/>
      <c r="G528" s="364"/>
      <c r="H528" s="364"/>
    </row>
    <row r="529" spans="4:8" x14ac:dyDescent="0.2">
      <c r="D529" s="86"/>
      <c r="E529" s="374"/>
      <c r="F529" s="374"/>
      <c r="G529" s="364"/>
      <c r="H529" s="364"/>
    </row>
    <row r="530" spans="4:8" x14ac:dyDescent="0.2">
      <c r="D530" s="86"/>
      <c r="E530" s="374"/>
      <c r="F530" s="374"/>
      <c r="G530" s="364"/>
      <c r="H530" s="364"/>
    </row>
    <row r="531" spans="4:8" x14ac:dyDescent="0.2">
      <c r="D531" s="86"/>
      <c r="E531" s="374"/>
      <c r="F531" s="374"/>
      <c r="G531" s="364"/>
      <c r="H531" s="364"/>
    </row>
    <row r="532" spans="4:8" x14ac:dyDescent="0.2">
      <c r="D532" s="86"/>
      <c r="E532" s="374"/>
      <c r="F532" s="374"/>
      <c r="G532" s="364"/>
      <c r="H532" s="364"/>
    </row>
    <row r="533" spans="4:8" x14ac:dyDescent="0.2">
      <c r="D533" s="86"/>
      <c r="E533" s="374"/>
      <c r="F533" s="374"/>
      <c r="G533" s="364"/>
      <c r="H533" s="364"/>
    </row>
    <row r="534" spans="4:8" x14ac:dyDescent="0.2">
      <c r="D534" s="86"/>
      <c r="E534" s="374"/>
      <c r="F534" s="374"/>
      <c r="G534" s="364"/>
      <c r="H534" s="364"/>
    </row>
    <row r="535" spans="4:8" x14ac:dyDescent="0.2">
      <c r="D535" s="86"/>
      <c r="E535" s="374"/>
      <c r="F535" s="374"/>
      <c r="G535" s="364"/>
      <c r="H535" s="364"/>
    </row>
    <row r="536" spans="4:8" x14ac:dyDescent="0.2">
      <c r="D536" s="86"/>
      <c r="E536" s="374"/>
      <c r="F536" s="374"/>
      <c r="G536" s="364"/>
      <c r="H536" s="364"/>
    </row>
    <row r="537" spans="4:8" x14ac:dyDescent="0.2">
      <c r="D537" s="86"/>
      <c r="E537" s="374"/>
      <c r="F537" s="374"/>
      <c r="G537" s="364"/>
      <c r="H537" s="364"/>
    </row>
    <row r="538" spans="4:8" x14ac:dyDescent="0.2">
      <c r="D538" s="86"/>
      <c r="E538" s="374"/>
      <c r="F538" s="374"/>
      <c r="G538" s="364"/>
      <c r="H538" s="364"/>
    </row>
    <row r="539" spans="4:8" x14ac:dyDescent="0.2">
      <c r="D539" s="86"/>
      <c r="E539" s="374"/>
      <c r="F539" s="374"/>
      <c r="G539" s="364"/>
      <c r="H539" s="364"/>
    </row>
    <row r="540" spans="4:8" x14ac:dyDescent="0.2">
      <c r="D540" s="86"/>
      <c r="E540" s="374"/>
      <c r="F540" s="374"/>
      <c r="G540" s="364"/>
      <c r="H540" s="364"/>
    </row>
    <row r="541" spans="4:8" x14ac:dyDescent="0.2">
      <c r="D541" s="86"/>
      <c r="E541" s="374"/>
      <c r="F541" s="374"/>
      <c r="G541" s="364"/>
      <c r="H541" s="364"/>
    </row>
    <row r="542" spans="4:8" x14ac:dyDescent="0.2">
      <c r="D542" s="86"/>
      <c r="E542" s="374"/>
      <c r="F542" s="374"/>
      <c r="G542" s="364"/>
      <c r="H542" s="364"/>
    </row>
    <row r="543" spans="4:8" x14ac:dyDescent="0.2">
      <c r="D543" s="86"/>
      <c r="E543" s="374"/>
      <c r="F543" s="374"/>
      <c r="G543" s="364"/>
      <c r="H543" s="364"/>
    </row>
    <row r="544" spans="4:8" x14ac:dyDescent="0.2">
      <c r="D544" s="86"/>
      <c r="E544" s="374"/>
      <c r="F544" s="374"/>
      <c r="G544" s="364"/>
      <c r="H544" s="364"/>
    </row>
    <row r="545" spans="4:8" x14ac:dyDescent="0.2">
      <c r="D545" s="86"/>
      <c r="E545" s="374"/>
      <c r="F545" s="374"/>
      <c r="G545" s="364"/>
      <c r="H545" s="364"/>
    </row>
    <row r="546" spans="4:8" x14ac:dyDescent="0.2">
      <c r="D546" s="86"/>
      <c r="E546" s="374"/>
      <c r="F546" s="374"/>
      <c r="G546" s="364"/>
      <c r="H546" s="364"/>
    </row>
    <row r="547" spans="4:8" x14ac:dyDescent="0.2">
      <c r="D547" s="86"/>
      <c r="E547" s="374"/>
      <c r="F547" s="374"/>
      <c r="G547" s="364"/>
      <c r="H547" s="364"/>
    </row>
    <row r="548" spans="4:8" x14ac:dyDescent="0.2">
      <c r="D548" s="86"/>
      <c r="E548" s="374"/>
      <c r="F548" s="374"/>
      <c r="G548" s="364"/>
      <c r="H548" s="364"/>
    </row>
    <row r="549" spans="4:8" x14ac:dyDescent="0.2">
      <c r="D549" s="86"/>
      <c r="E549" s="374"/>
      <c r="F549" s="374"/>
      <c r="G549" s="364"/>
      <c r="H549" s="364"/>
    </row>
    <row r="550" spans="4:8" x14ac:dyDescent="0.2">
      <c r="D550" s="86"/>
      <c r="E550" s="374"/>
      <c r="F550" s="374"/>
      <c r="G550" s="364"/>
      <c r="H550" s="364"/>
    </row>
    <row r="551" spans="4:8" x14ac:dyDescent="0.2">
      <c r="D551" s="86"/>
      <c r="E551" s="374"/>
      <c r="F551" s="374"/>
      <c r="G551" s="364"/>
      <c r="H551" s="364"/>
    </row>
    <row r="552" spans="4:8" x14ac:dyDescent="0.2">
      <c r="D552" s="86"/>
      <c r="E552" s="374"/>
      <c r="F552" s="374"/>
      <c r="G552" s="364"/>
      <c r="H552" s="364"/>
    </row>
    <row r="553" spans="4:8" x14ac:dyDescent="0.2">
      <c r="D553" s="86"/>
      <c r="E553" s="374"/>
      <c r="F553" s="374"/>
      <c r="G553" s="364"/>
      <c r="H553" s="364"/>
    </row>
    <row r="554" spans="4:8" x14ac:dyDescent="0.2">
      <c r="D554" s="86"/>
      <c r="E554" s="374"/>
      <c r="F554" s="374"/>
      <c r="G554" s="364"/>
      <c r="H554" s="364"/>
    </row>
    <row r="555" spans="4:8" x14ac:dyDescent="0.2">
      <c r="D555" s="86"/>
      <c r="E555" s="374"/>
      <c r="F555" s="374"/>
      <c r="G555" s="364"/>
      <c r="H555" s="364"/>
    </row>
    <row r="556" spans="4:8" x14ac:dyDescent="0.2">
      <c r="D556" s="86"/>
      <c r="E556" s="374"/>
      <c r="F556" s="374"/>
      <c r="G556" s="364"/>
      <c r="H556" s="364"/>
    </row>
    <row r="557" spans="4:8" x14ac:dyDescent="0.2">
      <c r="D557" s="86"/>
      <c r="E557" s="374"/>
      <c r="F557" s="374"/>
      <c r="G557" s="364"/>
      <c r="H557" s="364"/>
    </row>
    <row r="558" spans="4:8" x14ac:dyDescent="0.2">
      <c r="D558" s="86"/>
      <c r="E558" s="374"/>
      <c r="F558" s="374"/>
      <c r="G558" s="364"/>
      <c r="H558" s="364"/>
    </row>
    <row r="559" spans="4:8" x14ac:dyDescent="0.2">
      <c r="D559" s="86"/>
      <c r="E559" s="374"/>
      <c r="F559" s="374"/>
      <c r="G559" s="364"/>
      <c r="H559" s="364"/>
    </row>
    <row r="560" spans="4:8" x14ac:dyDescent="0.2">
      <c r="D560" s="86"/>
      <c r="E560" s="374"/>
      <c r="F560" s="374"/>
      <c r="G560" s="364"/>
      <c r="H560" s="364"/>
    </row>
    <row r="561" spans="4:8" x14ac:dyDescent="0.2">
      <c r="D561" s="86"/>
      <c r="E561" s="374"/>
      <c r="F561" s="374"/>
      <c r="G561" s="364"/>
      <c r="H561" s="364"/>
    </row>
    <row r="562" spans="4:8" x14ac:dyDescent="0.2">
      <c r="D562" s="86"/>
      <c r="E562" s="374"/>
      <c r="F562" s="374"/>
      <c r="G562" s="364"/>
      <c r="H562" s="364"/>
    </row>
    <row r="563" spans="4:8" x14ac:dyDescent="0.2">
      <c r="D563" s="86"/>
      <c r="E563" s="374"/>
      <c r="F563" s="374"/>
      <c r="G563" s="364"/>
      <c r="H563" s="364"/>
    </row>
    <row r="564" spans="4:8" x14ac:dyDescent="0.2">
      <c r="D564" s="86"/>
      <c r="E564" s="374"/>
      <c r="F564" s="374"/>
      <c r="G564" s="364"/>
      <c r="H564" s="364"/>
    </row>
    <row r="565" spans="4:8" x14ac:dyDescent="0.2">
      <c r="D565" s="86"/>
      <c r="E565" s="374"/>
      <c r="F565" s="374"/>
      <c r="G565" s="364"/>
      <c r="H565" s="364"/>
    </row>
    <row r="566" spans="4:8" x14ac:dyDescent="0.2">
      <c r="D566" s="86"/>
      <c r="E566" s="374"/>
      <c r="F566" s="374"/>
      <c r="G566" s="364"/>
      <c r="H566" s="364"/>
    </row>
    <row r="567" spans="4:8" x14ac:dyDescent="0.2">
      <c r="D567" s="86"/>
      <c r="E567" s="374"/>
      <c r="F567" s="374"/>
      <c r="G567" s="364"/>
      <c r="H567" s="364"/>
    </row>
    <row r="568" spans="4:8" x14ac:dyDescent="0.2">
      <c r="D568" s="86"/>
      <c r="E568" s="374"/>
      <c r="F568" s="374"/>
      <c r="G568" s="364"/>
      <c r="H568" s="364"/>
    </row>
    <row r="569" spans="4:8" x14ac:dyDescent="0.2">
      <c r="D569" s="86"/>
      <c r="E569" s="374"/>
      <c r="F569" s="374"/>
      <c r="G569" s="364"/>
      <c r="H569" s="364"/>
    </row>
    <row r="570" spans="4:8" x14ac:dyDescent="0.2">
      <c r="D570" s="86"/>
      <c r="E570" s="374"/>
      <c r="F570" s="374"/>
      <c r="G570" s="364"/>
      <c r="H570" s="364"/>
    </row>
  </sheetData>
  <mergeCells count="9">
    <mergeCell ref="I11:I12"/>
    <mergeCell ref="J13:J70"/>
    <mergeCell ref="A244:C244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rowBreaks count="2" manualBreakCount="2">
    <brk id="94" max="8" man="1"/>
    <brk id="172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80" zoomScaleNormal="80" zoomScaleSheetLayoutView="100" workbookViewId="0">
      <selection activeCell="K13" sqref="K13"/>
    </sheetView>
  </sheetViews>
  <sheetFormatPr baseColWidth="10" defaultRowHeight="12.75" x14ac:dyDescent="0.2"/>
  <cols>
    <col min="1" max="1" width="5.140625" customWidth="1"/>
    <col min="2" max="2" width="43" bestFit="1" customWidth="1"/>
    <col min="3" max="3" width="19.28515625" customWidth="1"/>
    <col min="4" max="4" width="19.28515625" style="389" customWidth="1"/>
    <col min="5" max="5" width="12.7109375" style="313" bestFit="1" customWidth="1"/>
    <col min="6" max="6" width="14.28515625" customWidth="1"/>
    <col min="8" max="8" width="13.5703125" customWidth="1"/>
  </cols>
  <sheetData>
    <row r="1" spans="1:14" s="327" customFormat="1" ht="12.75" customHeight="1" x14ac:dyDescent="0.25">
      <c r="A1" s="336"/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12"/>
      <c r="M1" s="312"/>
      <c r="N1" s="238"/>
    </row>
    <row r="2" spans="1:14" s="327" customFormat="1" ht="16.899999999999999" customHeight="1" x14ac:dyDescent="0.25">
      <c r="A2" s="336"/>
      <c r="B2" s="336" t="s">
        <v>222</v>
      </c>
      <c r="C2" s="336"/>
      <c r="D2" s="336"/>
      <c r="E2" s="336"/>
      <c r="F2" s="336"/>
      <c r="G2" s="336"/>
      <c r="H2" s="336"/>
      <c r="I2" s="336"/>
      <c r="J2" s="336"/>
      <c r="K2" s="336"/>
      <c r="L2" s="312"/>
      <c r="M2" s="312"/>
      <c r="N2" s="238"/>
    </row>
    <row r="3" spans="1:14" s="327" customFormat="1" ht="20.25" customHeight="1" x14ac:dyDescent="0.25">
      <c r="A3" s="336"/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12"/>
      <c r="M3" s="312"/>
      <c r="N3" s="238"/>
    </row>
    <row r="4" spans="1:14" s="327" customFormat="1" ht="20.45" customHeight="1" x14ac:dyDescent="0.25">
      <c r="A4" s="632" t="s">
        <v>221</v>
      </c>
      <c r="B4" s="632"/>
      <c r="C4" s="632"/>
      <c r="D4" s="397"/>
      <c r="E4" s="336"/>
      <c r="F4" s="336"/>
      <c r="G4" s="336"/>
      <c r="H4" s="336"/>
      <c r="I4" s="336"/>
      <c r="J4" s="336"/>
      <c r="K4" s="336"/>
      <c r="L4" s="312"/>
      <c r="M4" s="312"/>
      <c r="N4" s="238"/>
    </row>
    <row r="5" spans="1:14" s="327" customFormat="1" ht="13.15" customHeight="1" x14ac:dyDescent="0.2">
      <c r="A5" s="333"/>
      <c r="B5" s="334"/>
      <c r="D5" s="389"/>
      <c r="K5" s="312"/>
      <c r="L5" s="312"/>
      <c r="M5" s="312"/>
      <c r="N5" s="238"/>
    </row>
    <row r="6" spans="1:14" s="318" customFormat="1" ht="16.899999999999999" customHeight="1" x14ac:dyDescent="0.2">
      <c r="A6" s="323"/>
      <c r="B6" s="324" t="s">
        <v>200</v>
      </c>
      <c r="C6" s="323"/>
      <c r="D6" s="323"/>
      <c r="E6" s="323"/>
      <c r="F6" s="322"/>
      <c r="G6" s="323"/>
      <c r="H6" s="324"/>
      <c r="I6" s="323"/>
      <c r="J6" s="323"/>
      <c r="K6" s="321"/>
      <c r="L6" s="320"/>
      <c r="M6" s="320"/>
      <c r="N6" s="319"/>
    </row>
    <row r="7" spans="1:14" ht="13.15" customHeight="1" x14ac:dyDescent="0.2"/>
    <row r="8" spans="1:14" ht="28.9" customHeight="1" x14ac:dyDescent="0.2">
      <c r="B8" s="631" t="s">
        <v>218</v>
      </c>
      <c r="C8" s="631"/>
      <c r="D8" s="396" t="s">
        <v>247</v>
      </c>
      <c r="E8" s="394" t="s">
        <v>188</v>
      </c>
      <c r="F8" s="394" t="s">
        <v>223</v>
      </c>
    </row>
    <row r="9" spans="1:14" ht="18.600000000000001" customHeight="1" x14ac:dyDescent="0.2">
      <c r="B9" s="326" t="s">
        <v>210</v>
      </c>
      <c r="C9" s="317" t="s">
        <v>215</v>
      </c>
      <c r="D9" s="410" t="s">
        <v>146</v>
      </c>
      <c r="E9" s="316">
        <v>7433908.3399999999</v>
      </c>
      <c r="F9" s="335" t="s">
        <v>224</v>
      </c>
    </row>
    <row r="10" spans="1:14" ht="18" customHeight="1" x14ac:dyDescent="0.2">
      <c r="B10" s="314" t="s">
        <v>214</v>
      </c>
      <c r="C10" s="317"/>
      <c r="D10" s="410" t="s">
        <v>146</v>
      </c>
      <c r="E10" s="316">
        <f>E9*0.039</f>
        <v>289922.42525999999</v>
      </c>
      <c r="F10" s="335" t="s">
        <v>224</v>
      </c>
    </row>
    <row r="11" spans="1:14" s="389" customFormat="1" ht="18" customHeight="1" x14ac:dyDescent="0.2">
      <c r="B11" s="314" t="s">
        <v>212</v>
      </c>
      <c r="C11" s="317" t="s">
        <v>215</v>
      </c>
      <c r="D11" s="410" t="s">
        <v>124</v>
      </c>
      <c r="E11" s="316">
        <v>7765716.3200000003</v>
      </c>
      <c r="F11" s="335" t="s">
        <v>224</v>
      </c>
    </row>
    <row r="12" spans="1:14" s="389" customFormat="1" ht="18" customHeight="1" x14ac:dyDescent="0.2">
      <c r="B12" s="314" t="s">
        <v>213</v>
      </c>
      <c r="C12" s="317"/>
      <c r="D12" s="410" t="s">
        <v>124</v>
      </c>
      <c r="E12" s="316">
        <f>E11*0.039</f>
        <v>302862.93648000003</v>
      </c>
      <c r="F12" s="335" t="s">
        <v>224</v>
      </c>
    </row>
    <row r="13" spans="1:14" s="389" customFormat="1" ht="18" customHeight="1" x14ac:dyDescent="0.2">
      <c r="B13" s="314" t="s">
        <v>237</v>
      </c>
      <c r="C13" s="317" t="s">
        <v>217</v>
      </c>
      <c r="D13" s="410" t="s">
        <v>124</v>
      </c>
      <c r="E13" s="316">
        <v>596421.6</v>
      </c>
      <c r="F13" s="335" t="s">
        <v>224</v>
      </c>
    </row>
    <row r="14" spans="1:14" s="389" customFormat="1" ht="18" customHeight="1" x14ac:dyDescent="0.2">
      <c r="B14" s="314" t="s">
        <v>237</v>
      </c>
      <c r="C14" s="317" t="s">
        <v>227</v>
      </c>
      <c r="D14" s="410" t="s">
        <v>124</v>
      </c>
      <c r="E14" s="316">
        <v>341185.26</v>
      </c>
      <c r="F14" s="335" t="s">
        <v>224</v>
      </c>
    </row>
    <row r="15" spans="1:14" s="389" customFormat="1" ht="18" customHeight="1" x14ac:dyDescent="0.2">
      <c r="B15" s="314" t="s">
        <v>228</v>
      </c>
      <c r="C15" s="317"/>
      <c r="D15" s="410" t="s">
        <v>124</v>
      </c>
      <c r="E15" s="316">
        <f>(E13+E14)*0.039</f>
        <v>36566.667540000002</v>
      </c>
      <c r="F15" s="335" t="s">
        <v>224</v>
      </c>
    </row>
    <row r="16" spans="1:14" s="389" customFormat="1" ht="18" customHeight="1" x14ac:dyDescent="0.2">
      <c r="B16" s="314" t="s">
        <v>229</v>
      </c>
      <c r="C16" s="317" t="s">
        <v>216</v>
      </c>
      <c r="D16" s="410" t="s">
        <v>146</v>
      </c>
      <c r="E16" s="316">
        <v>165276.84</v>
      </c>
      <c r="F16" s="335" t="s">
        <v>225</v>
      </c>
    </row>
    <row r="17" spans="2:8" s="389" customFormat="1" ht="18" customHeight="1" x14ac:dyDescent="0.2">
      <c r="B17" s="314" t="s">
        <v>230</v>
      </c>
      <c r="C17" s="317" t="s">
        <v>216</v>
      </c>
      <c r="D17" s="410" t="s">
        <v>146</v>
      </c>
      <c r="E17" s="316">
        <v>238830.7</v>
      </c>
      <c r="F17" s="335" t="s">
        <v>225</v>
      </c>
    </row>
    <row r="18" spans="2:8" s="389" customFormat="1" ht="18" customHeight="1" x14ac:dyDescent="0.2">
      <c r="B18" s="314" t="s">
        <v>232</v>
      </c>
      <c r="C18" s="317" t="s">
        <v>216</v>
      </c>
      <c r="D18" s="410" t="s">
        <v>146</v>
      </c>
      <c r="E18" s="316">
        <v>358246.04</v>
      </c>
      <c r="F18" s="335" t="s">
        <v>225</v>
      </c>
    </row>
    <row r="19" spans="2:8" s="389" customFormat="1" ht="18" customHeight="1" x14ac:dyDescent="0.2">
      <c r="B19" s="314" t="s">
        <v>231</v>
      </c>
      <c r="C19" s="317" t="s">
        <v>216</v>
      </c>
      <c r="D19" s="410" t="s">
        <v>146</v>
      </c>
      <c r="E19" s="316">
        <v>358246.04</v>
      </c>
      <c r="F19" s="335" t="s">
        <v>225</v>
      </c>
    </row>
    <row r="20" spans="2:8" s="389" customFormat="1" ht="18" customHeight="1" x14ac:dyDescent="0.2">
      <c r="B20" s="314" t="s">
        <v>242</v>
      </c>
      <c r="C20" s="317" t="s">
        <v>219</v>
      </c>
      <c r="D20" s="410" t="s">
        <v>246</v>
      </c>
      <c r="E20" s="316">
        <f>1018*30</f>
        <v>30540</v>
      </c>
      <c r="F20" s="335" t="s">
        <v>226</v>
      </c>
    </row>
    <row r="21" spans="2:8" s="389" customFormat="1" ht="18" customHeight="1" x14ac:dyDescent="0.2">
      <c r="B21" s="314" t="s">
        <v>242</v>
      </c>
      <c r="C21" s="317" t="s">
        <v>220</v>
      </c>
      <c r="D21" s="410" t="s">
        <v>246</v>
      </c>
      <c r="E21" s="316">
        <f>976*500</f>
        <v>488000</v>
      </c>
      <c r="F21" s="335" t="s">
        <v>226</v>
      </c>
    </row>
    <row r="22" spans="2:8" s="327" customFormat="1" x14ac:dyDescent="0.2">
      <c r="B22" s="326"/>
      <c r="C22" s="317"/>
      <c r="D22" s="317"/>
      <c r="E22" s="316"/>
      <c r="F22" s="325"/>
    </row>
    <row r="23" spans="2:8" s="327" customFormat="1" x14ac:dyDescent="0.2">
      <c r="B23" s="326"/>
      <c r="C23" s="317"/>
      <c r="D23" s="317"/>
      <c r="E23" s="316"/>
      <c r="F23" s="325"/>
    </row>
    <row r="24" spans="2:8" x14ac:dyDescent="0.2">
      <c r="B24" s="325"/>
      <c r="C24" s="315" t="s">
        <v>211</v>
      </c>
      <c r="D24" s="315"/>
      <c r="E24" s="406">
        <f>SUM(E9:E21)</f>
        <v>18405723.16928</v>
      </c>
      <c r="F24" s="325"/>
    </row>
    <row r="25" spans="2:8" x14ac:dyDescent="0.2">
      <c r="B25" s="325"/>
      <c r="C25" s="325"/>
      <c r="D25" s="325"/>
      <c r="E25" s="316"/>
      <c r="F25" s="325"/>
    </row>
    <row r="26" spans="2:8" x14ac:dyDescent="0.2">
      <c r="C26" s="185" t="s">
        <v>234</v>
      </c>
      <c r="D26" s="185"/>
      <c r="E26" s="407">
        <f>'P EGRESOS CONCENTRADO'!C265</f>
        <v>25207892.23</v>
      </c>
    </row>
    <row r="27" spans="2:8" x14ac:dyDescent="0.2">
      <c r="H27">
        <v>22257066</v>
      </c>
    </row>
    <row r="28" spans="2:8" x14ac:dyDescent="0.2">
      <c r="C28" s="185" t="s">
        <v>147</v>
      </c>
      <c r="D28" s="185"/>
      <c r="E28" s="411">
        <f>E24-E26</f>
        <v>-6802169.0607200004</v>
      </c>
    </row>
    <row r="29" spans="2:8" x14ac:dyDescent="0.2">
      <c r="H29" s="313">
        <f>H27-E26</f>
        <v>-2950826.2300000004</v>
      </c>
    </row>
    <row r="31" spans="2:8" x14ac:dyDescent="0.2">
      <c r="C31" s="405" t="s">
        <v>238</v>
      </c>
      <c r="D31" s="405"/>
      <c r="E31" s="313">
        <f>'P EGRESOS CONCENTRADO'!E74+'P EGRESOS CONCENTRADO'!F74</f>
        <v>14537135.540000001</v>
      </c>
      <c r="G31" s="226" t="s">
        <v>243</v>
      </c>
    </row>
    <row r="32" spans="2:8" x14ac:dyDescent="0.2">
      <c r="C32" s="405" t="s">
        <v>239</v>
      </c>
      <c r="D32" s="405"/>
      <c r="E32" s="313">
        <f>'P EGRESOS CONCENTRADO'!E139+'P EGRESOS CONCENTRADO'!F139</f>
        <v>439850</v>
      </c>
      <c r="G32" s="408" t="s">
        <v>244</v>
      </c>
    </row>
    <row r="33" spans="3:7" x14ac:dyDescent="0.2">
      <c r="C33" s="405" t="s">
        <v>240</v>
      </c>
      <c r="D33" s="405"/>
      <c r="E33" s="313">
        <f>'P EGRESOS CONCENTRADO'!E245+'P EGRESOS CONCENTRADO'!F245</f>
        <v>1440080</v>
      </c>
      <c r="G33" s="226" t="s">
        <v>245</v>
      </c>
    </row>
    <row r="34" spans="3:7" x14ac:dyDescent="0.2">
      <c r="C34" s="405" t="s">
        <v>241</v>
      </c>
      <c r="D34" s="405"/>
      <c r="E34" s="313">
        <v>0</v>
      </c>
    </row>
    <row r="35" spans="3:7" x14ac:dyDescent="0.2">
      <c r="E35" s="407">
        <f>SUM(E31:E34)</f>
        <v>16417065.540000001</v>
      </c>
    </row>
  </sheetData>
  <mergeCells count="2">
    <mergeCell ref="B8:C8"/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9" orientation="landscape" r:id="rId1"/>
  <colBreaks count="1" manualBreakCount="1">
    <brk id="6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0"/>
  <sheetViews>
    <sheetView showGridLines="0" view="pageBreakPreview" topLeftCell="A101" zoomScale="70" zoomScaleNormal="90" zoomScaleSheetLayoutView="70" workbookViewId="0">
      <selection activeCell="N129" sqref="N129"/>
    </sheetView>
  </sheetViews>
  <sheetFormatPr baseColWidth="10" defaultRowHeight="12.75" x14ac:dyDescent="0.2"/>
  <cols>
    <col min="1" max="1" width="6.140625" style="337" bestFit="1" customWidth="1"/>
    <col min="2" max="2" width="6.28515625" style="337" bestFit="1" customWidth="1"/>
    <col min="3" max="3" width="37.7109375" style="359" customWidth="1"/>
    <col min="4" max="4" width="21.140625" style="3" bestFit="1" customWidth="1"/>
    <col min="5" max="5" width="13.85546875" style="365" bestFit="1" customWidth="1"/>
    <col min="6" max="6" width="14.28515625" style="367" customWidth="1"/>
    <col min="7" max="7" width="20.5703125" style="370" bestFit="1" customWidth="1"/>
    <col min="8" max="8" width="14.7109375" style="368" bestFit="1" customWidth="1"/>
    <col min="9" max="9" width="44" style="357" customWidth="1"/>
    <col min="10" max="10" width="27.42578125" style="338" customWidth="1"/>
    <col min="11" max="11" width="11.5703125" style="338"/>
    <col min="12" max="12" width="14.140625" style="338" bestFit="1" customWidth="1"/>
    <col min="13" max="248" width="11.5703125" style="338"/>
    <col min="249" max="249" width="9.7109375" style="338" customWidth="1"/>
    <col min="250" max="250" width="6" style="338" customWidth="1"/>
    <col min="251" max="251" width="60.5703125" style="338" customWidth="1"/>
    <col min="252" max="252" width="15.5703125" style="338" customWidth="1"/>
    <col min="253" max="264" width="13.28515625" style="338" customWidth="1"/>
    <col min="265" max="504" width="11.5703125" style="338"/>
    <col min="505" max="505" width="9.7109375" style="338" customWidth="1"/>
    <col min="506" max="506" width="6" style="338" customWidth="1"/>
    <col min="507" max="507" width="60.5703125" style="338" customWidth="1"/>
    <col min="508" max="508" width="15.5703125" style="338" customWidth="1"/>
    <col min="509" max="520" width="13.28515625" style="338" customWidth="1"/>
    <col min="521" max="760" width="11.5703125" style="338"/>
    <col min="761" max="761" width="9.7109375" style="338" customWidth="1"/>
    <col min="762" max="762" width="6" style="338" customWidth="1"/>
    <col min="763" max="763" width="60.5703125" style="338" customWidth="1"/>
    <col min="764" max="764" width="15.5703125" style="338" customWidth="1"/>
    <col min="765" max="776" width="13.28515625" style="338" customWidth="1"/>
    <col min="777" max="1016" width="11.5703125" style="338"/>
    <col min="1017" max="1017" width="9.7109375" style="338" customWidth="1"/>
    <col min="1018" max="1018" width="6" style="338" customWidth="1"/>
    <col min="1019" max="1019" width="60.5703125" style="338" customWidth="1"/>
    <col min="1020" max="1020" width="15.5703125" style="338" customWidth="1"/>
    <col min="1021" max="1032" width="13.28515625" style="338" customWidth="1"/>
    <col min="1033" max="1272" width="11.5703125" style="338"/>
    <col min="1273" max="1273" width="9.7109375" style="338" customWidth="1"/>
    <col min="1274" max="1274" width="6" style="338" customWidth="1"/>
    <col min="1275" max="1275" width="60.5703125" style="338" customWidth="1"/>
    <col min="1276" max="1276" width="15.5703125" style="338" customWidth="1"/>
    <col min="1277" max="1288" width="13.28515625" style="338" customWidth="1"/>
    <col min="1289" max="1528" width="11.5703125" style="338"/>
    <col min="1529" max="1529" width="9.7109375" style="338" customWidth="1"/>
    <col min="1530" max="1530" width="6" style="338" customWidth="1"/>
    <col min="1531" max="1531" width="60.5703125" style="338" customWidth="1"/>
    <col min="1532" max="1532" width="15.5703125" style="338" customWidth="1"/>
    <col min="1533" max="1544" width="13.28515625" style="338" customWidth="1"/>
    <col min="1545" max="1784" width="11.5703125" style="338"/>
    <col min="1785" max="1785" width="9.7109375" style="338" customWidth="1"/>
    <col min="1786" max="1786" width="6" style="338" customWidth="1"/>
    <col min="1787" max="1787" width="60.5703125" style="338" customWidth="1"/>
    <col min="1788" max="1788" width="15.5703125" style="338" customWidth="1"/>
    <col min="1789" max="1800" width="13.28515625" style="338" customWidth="1"/>
    <col min="1801" max="2040" width="11.5703125" style="338"/>
    <col min="2041" max="2041" width="9.7109375" style="338" customWidth="1"/>
    <col min="2042" max="2042" width="6" style="338" customWidth="1"/>
    <col min="2043" max="2043" width="60.5703125" style="338" customWidth="1"/>
    <col min="2044" max="2044" width="15.5703125" style="338" customWidth="1"/>
    <col min="2045" max="2056" width="13.28515625" style="338" customWidth="1"/>
    <col min="2057" max="2296" width="11.5703125" style="338"/>
    <col min="2297" max="2297" width="9.7109375" style="338" customWidth="1"/>
    <col min="2298" max="2298" width="6" style="338" customWidth="1"/>
    <col min="2299" max="2299" width="60.5703125" style="338" customWidth="1"/>
    <col min="2300" max="2300" width="15.5703125" style="338" customWidth="1"/>
    <col min="2301" max="2312" width="13.28515625" style="338" customWidth="1"/>
    <col min="2313" max="2552" width="11.5703125" style="338"/>
    <col min="2553" max="2553" width="9.7109375" style="338" customWidth="1"/>
    <col min="2554" max="2554" width="6" style="338" customWidth="1"/>
    <col min="2555" max="2555" width="60.5703125" style="338" customWidth="1"/>
    <col min="2556" max="2556" width="15.5703125" style="338" customWidth="1"/>
    <col min="2557" max="2568" width="13.28515625" style="338" customWidth="1"/>
    <col min="2569" max="2808" width="11.5703125" style="338"/>
    <col min="2809" max="2809" width="9.7109375" style="338" customWidth="1"/>
    <col min="2810" max="2810" width="6" style="338" customWidth="1"/>
    <col min="2811" max="2811" width="60.5703125" style="338" customWidth="1"/>
    <col min="2812" max="2812" width="15.5703125" style="338" customWidth="1"/>
    <col min="2813" max="2824" width="13.28515625" style="338" customWidth="1"/>
    <col min="2825" max="3064" width="11.5703125" style="338"/>
    <col min="3065" max="3065" width="9.7109375" style="338" customWidth="1"/>
    <col min="3066" max="3066" width="6" style="338" customWidth="1"/>
    <col min="3067" max="3067" width="60.5703125" style="338" customWidth="1"/>
    <col min="3068" max="3068" width="15.5703125" style="338" customWidth="1"/>
    <col min="3069" max="3080" width="13.28515625" style="338" customWidth="1"/>
    <col min="3081" max="3320" width="11.5703125" style="338"/>
    <col min="3321" max="3321" width="9.7109375" style="338" customWidth="1"/>
    <col min="3322" max="3322" width="6" style="338" customWidth="1"/>
    <col min="3323" max="3323" width="60.5703125" style="338" customWidth="1"/>
    <col min="3324" max="3324" width="15.5703125" style="338" customWidth="1"/>
    <col min="3325" max="3336" width="13.28515625" style="338" customWidth="1"/>
    <col min="3337" max="3576" width="11.5703125" style="338"/>
    <col min="3577" max="3577" width="9.7109375" style="338" customWidth="1"/>
    <col min="3578" max="3578" width="6" style="338" customWidth="1"/>
    <col min="3579" max="3579" width="60.5703125" style="338" customWidth="1"/>
    <col min="3580" max="3580" width="15.5703125" style="338" customWidth="1"/>
    <col min="3581" max="3592" width="13.28515625" style="338" customWidth="1"/>
    <col min="3593" max="3832" width="11.5703125" style="338"/>
    <col min="3833" max="3833" width="9.7109375" style="338" customWidth="1"/>
    <col min="3834" max="3834" width="6" style="338" customWidth="1"/>
    <col min="3835" max="3835" width="60.5703125" style="338" customWidth="1"/>
    <col min="3836" max="3836" width="15.5703125" style="338" customWidth="1"/>
    <col min="3837" max="3848" width="13.28515625" style="338" customWidth="1"/>
    <col min="3849" max="4088" width="11.5703125" style="338"/>
    <col min="4089" max="4089" width="9.7109375" style="338" customWidth="1"/>
    <col min="4090" max="4090" width="6" style="338" customWidth="1"/>
    <col min="4091" max="4091" width="60.5703125" style="338" customWidth="1"/>
    <col min="4092" max="4092" width="15.5703125" style="338" customWidth="1"/>
    <col min="4093" max="4104" width="13.28515625" style="338" customWidth="1"/>
    <col min="4105" max="4344" width="11.5703125" style="338"/>
    <col min="4345" max="4345" width="9.7109375" style="338" customWidth="1"/>
    <col min="4346" max="4346" width="6" style="338" customWidth="1"/>
    <col min="4347" max="4347" width="60.5703125" style="338" customWidth="1"/>
    <col min="4348" max="4348" width="15.5703125" style="338" customWidth="1"/>
    <col min="4349" max="4360" width="13.28515625" style="338" customWidth="1"/>
    <col min="4361" max="4600" width="11.5703125" style="338"/>
    <col min="4601" max="4601" width="9.7109375" style="338" customWidth="1"/>
    <col min="4602" max="4602" width="6" style="338" customWidth="1"/>
    <col min="4603" max="4603" width="60.5703125" style="338" customWidth="1"/>
    <col min="4604" max="4604" width="15.5703125" style="338" customWidth="1"/>
    <col min="4605" max="4616" width="13.28515625" style="338" customWidth="1"/>
    <col min="4617" max="4856" width="11.5703125" style="338"/>
    <col min="4857" max="4857" width="9.7109375" style="338" customWidth="1"/>
    <col min="4858" max="4858" width="6" style="338" customWidth="1"/>
    <col min="4859" max="4859" width="60.5703125" style="338" customWidth="1"/>
    <col min="4860" max="4860" width="15.5703125" style="338" customWidth="1"/>
    <col min="4861" max="4872" width="13.28515625" style="338" customWidth="1"/>
    <col min="4873" max="5112" width="11.5703125" style="338"/>
    <col min="5113" max="5113" width="9.7109375" style="338" customWidth="1"/>
    <col min="5114" max="5114" width="6" style="338" customWidth="1"/>
    <col min="5115" max="5115" width="60.5703125" style="338" customWidth="1"/>
    <col min="5116" max="5116" width="15.5703125" style="338" customWidth="1"/>
    <col min="5117" max="5128" width="13.28515625" style="338" customWidth="1"/>
    <col min="5129" max="5368" width="11.5703125" style="338"/>
    <col min="5369" max="5369" width="9.7109375" style="338" customWidth="1"/>
    <col min="5370" max="5370" width="6" style="338" customWidth="1"/>
    <col min="5371" max="5371" width="60.5703125" style="338" customWidth="1"/>
    <col min="5372" max="5372" width="15.5703125" style="338" customWidth="1"/>
    <col min="5373" max="5384" width="13.28515625" style="338" customWidth="1"/>
    <col min="5385" max="5624" width="11.5703125" style="338"/>
    <col min="5625" max="5625" width="9.7109375" style="338" customWidth="1"/>
    <col min="5626" max="5626" width="6" style="338" customWidth="1"/>
    <col min="5627" max="5627" width="60.5703125" style="338" customWidth="1"/>
    <col min="5628" max="5628" width="15.5703125" style="338" customWidth="1"/>
    <col min="5629" max="5640" width="13.28515625" style="338" customWidth="1"/>
    <col min="5641" max="5880" width="11.5703125" style="338"/>
    <col min="5881" max="5881" width="9.7109375" style="338" customWidth="1"/>
    <col min="5882" max="5882" width="6" style="338" customWidth="1"/>
    <col min="5883" max="5883" width="60.5703125" style="338" customWidth="1"/>
    <col min="5884" max="5884" width="15.5703125" style="338" customWidth="1"/>
    <col min="5885" max="5896" width="13.28515625" style="338" customWidth="1"/>
    <col min="5897" max="6136" width="11.5703125" style="338"/>
    <col min="6137" max="6137" width="9.7109375" style="338" customWidth="1"/>
    <col min="6138" max="6138" width="6" style="338" customWidth="1"/>
    <col min="6139" max="6139" width="60.5703125" style="338" customWidth="1"/>
    <col min="6140" max="6140" width="15.5703125" style="338" customWidth="1"/>
    <col min="6141" max="6152" width="13.28515625" style="338" customWidth="1"/>
    <col min="6153" max="6392" width="11.5703125" style="338"/>
    <col min="6393" max="6393" width="9.7109375" style="338" customWidth="1"/>
    <col min="6394" max="6394" width="6" style="338" customWidth="1"/>
    <col min="6395" max="6395" width="60.5703125" style="338" customWidth="1"/>
    <col min="6396" max="6396" width="15.5703125" style="338" customWidth="1"/>
    <col min="6397" max="6408" width="13.28515625" style="338" customWidth="1"/>
    <col min="6409" max="6648" width="11.5703125" style="338"/>
    <col min="6649" max="6649" width="9.7109375" style="338" customWidth="1"/>
    <col min="6650" max="6650" width="6" style="338" customWidth="1"/>
    <col min="6651" max="6651" width="60.5703125" style="338" customWidth="1"/>
    <col min="6652" max="6652" width="15.5703125" style="338" customWidth="1"/>
    <col min="6653" max="6664" width="13.28515625" style="338" customWidth="1"/>
    <col min="6665" max="6904" width="11.5703125" style="338"/>
    <col min="6905" max="6905" width="9.7109375" style="338" customWidth="1"/>
    <col min="6906" max="6906" width="6" style="338" customWidth="1"/>
    <col min="6907" max="6907" width="60.5703125" style="338" customWidth="1"/>
    <col min="6908" max="6908" width="15.5703125" style="338" customWidth="1"/>
    <col min="6909" max="6920" width="13.28515625" style="338" customWidth="1"/>
    <col min="6921" max="7160" width="11.5703125" style="338"/>
    <col min="7161" max="7161" width="9.7109375" style="338" customWidth="1"/>
    <col min="7162" max="7162" width="6" style="338" customWidth="1"/>
    <col min="7163" max="7163" width="60.5703125" style="338" customWidth="1"/>
    <col min="7164" max="7164" width="15.5703125" style="338" customWidth="1"/>
    <col min="7165" max="7176" width="13.28515625" style="338" customWidth="1"/>
    <col min="7177" max="7416" width="11.5703125" style="338"/>
    <col min="7417" max="7417" width="9.7109375" style="338" customWidth="1"/>
    <col min="7418" max="7418" width="6" style="338" customWidth="1"/>
    <col min="7419" max="7419" width="60.5703125" style="338" customWidth="1"/>
    <col min="7420" max="7420" width="15.5703125" style="338" customWidth="1"/>
    <col min="7421" max="7432" width="13.28515625" style="338" customWidth="1"/>
    <col min="7433" max="7672" width="11.5703125" style="338"/>
    <col min="7673" max="7673" width="9.7109375" style="338" customWidth="1"/>
    <col min="7674" max="7674" width="6" style="338" customWidth="1"/>
    <col min="7675" max="7675" width="60.5703125" style="338" customWidth="1"/>
    <col min="7676" max="7676" width="15.5703125" style="338" customWidth="1"/>
    <col min="7677" max="7688" width="13.28515625" style="338" customWidth="1"/>
    <col min="7689" max="7928" width="11.5703125" style="338"/>
    <col min="7929" max="7929" width="9.7109375" style="338" customWidth="1"/>
    <col min="7930" max="7930" width="6" style="338" customWidth="1"/>
    <col min="7931" max="7931" width="60.5703125" style="338" customWidth="1"/>
    <col min="7932" max="7932" width="15.5703125" style="338" customWidth="1"/>
    <col min="7933" max="7944" width="13.28515625" style="338" customWidth="1"/>
    <col min="7945" max="8184" width="11.5703125" style="338"/>
    <col min="8185" max="8185" width="9.7109375" style="338" customWidth="1"/>
    <col min="8186" max="8186" width="6" style="338" customWidth="1"/>
    <col min="8187" max="8187" width="60.5703125" style="338" customWidth="1"/>
    <col min="8188" max="8188" width="15.5703125" style="338" customWidth="1"/>
    <col min="8189" max="8200" width="13.28515625" style="338" customWidth="1"/>
    <col min="8201" max="8440" width="11.5703125" style="338"/>
    <col min="8441" max="8441" width="9.7109375" style="338" customWidth="1"/>
    <col min="8442" max="8442" width="6" style="338" customWidth="1"/>
    <col min="8443" max="8443" width="60.5703125" style="338" customWidth="1"/>
    <col min="8444" max="8444" width="15.5703125" style="338" customWidth="1"/>
    <col min="8445" max="8456" width="13.28515625" style="338" customWidth="1"/>
    <col min="8457" max="8696" width="11.5703125" style="338"/>
    <col min="8697" max="8697" width="9.7109375" style="338" customWidth="1"/>
    <col min="8698" max="8698" width="6" style="338" customWidth="1"/>
    <col min="8699" max="8699" width="60.5703125" style="338" customWidth="1"/>
    <col min="8700" max="8700" width="15.5703125" style="338" customWidth="1"/>
    <col min="8701" max="8712" width="13.28515625" style="338" customWidth="1"/>
    <col min="8713" max="8952" width="11.5703125" style="338"/>
    <col min="8953" max="8953" width="9.7109375" style="338" customWidth="1"/>
    <col min="8954" max="8954" width="6" style="338" customWidth="1"/>
    <col min="8955" max="8955" width="60.5703125" style="338" customWidth="1"/>
    <col min="8956" max="8956" width="15.5703125" style="338" customWidth="1"/>
    <col min="8957" max="8968" width="13.28515625" style="338" customWidth="1"/>
    <col min="8969" max="9208" width="11.5703125" style="338"/>
    <col min="9209" max="9209" width="9.7109375" style="338" customWidth="1"/>
    <col min="9210" max="9210" width="6" style="338" customWidth="1"/>
    <col min="9211" max="9211" width="60.5703125" style="338" customWidth="1"/>
    <col min="9212" max="9212" width="15.5703125" style="338" customWidth="1"/>
    <col min="9213" max="9224" width="13.28515625" style="338" customWidth="1"/>
    <col min="9225" max="9464" width="11.5703125" style="338"/>
    <col min="9465" max="9465" width="9.7109375" style="338" customWidth="1"/>
    <col min="9466" max="9466" width="6" style="338" customWidth="1"/>
    <col min="9467" max="9467" width="60.5703125" style="338" customWidth="1"/>
    <col min="9468" max="9468" width="15.5703125" style="338" customWidth="1"/>
    <col min="9469" max="9480" width="13.28515625" style="338" customWidth="1"/>
    <col min="9481" max="9720" width="11.5703125" style="338"/>
    <col min="9721" max="9721" width="9.7109375" style="338" customWidth="1"/>
    <col min="9722" max="9722" width="6" style="338" customWidth="1"/>
    <col min="9723" max="9723" width="60.5703125" style="338" customWidth="1"/>
    <col min="9724" max="9724" width="15.5703125" style="338" customWidth="1"/>
    <col min="9725" max="9736" width="13.28515625" style="338" customWidth="1"/>
    <col min="9737" max="9976" width="11.5703125" style="338"/>
    <col min="9977" max="9977" width="9.7109375" style="338" customWidth="1"/>
    <col min="9978" max="9978" width="6" style="338" customWidth="1"/>
    <col min="9979" max="9979" width="60.5703125" style="338" customWidth="1"/>
    <col min="9980" max="9980" width="15.5703125" style="338" customWidth="1"/>
    <col min="9981" max="9992" width="13.28515625" style="338" customWidth="1"/>
    <col min="9993" max="10232" width="11.5703125" style="338"/>
    <col min="10233" max="10233" width="9.7109375" style="338" customWidth="1"/>
    <col min="10234" max="10234" width="6" style="338" customWidth="1"/>
    <col min="10235" max="10235" width="60.5703125" style="338" customWidth="1"/>
    <col min="10236" max="10236" width="15.5703125" style="338" customWidth="1"/>
    <col min="10237" max="10248" width="13.28515625" style="338" customWidth="1"/>
    <col min="10249" max="10488" width="11.5703125" style="338"/>
    <col min="10489" max="10489" width="9.7109375" style="338" customWidth="1"/>
    <col min="10490" max="10490" width="6" style="338" customWidth="1"/>
    <col min="10491" max="10491" width="60.5703125" style="338" customWidth="1"/>
    <col min="10492" max="10492" width="15.5703125" style="338" customWidth="1"/>
    <col min="10493" max="10504" width="13.28515625" style="338" customWidth="1"/>
    <col min="10505" max="10744" width="11.5703125" style="338"/>
    <col min="10745" max="10745" width="9.7109375" style="338" customWidth="1"/>
    <col min="10746" max="10746" width="6" style="338" customWidth="1"/>
    <col min="10747" max="10747" width="60.5703125" style="338" customWidth="1"/>
    <col min="10748" max="10748" width="15.5703125" style="338" customWidth="1"/>
    <col min="10749" max="10760" width="13.28515625" style="338" customWidth="1"/>
    <col min="10761" max="11000" width="11.5703125" style="338"/>
    <col min="11001" max="11001" width="9.7109375" style="338" customWidth="1"/>
    <col min="11002" max="11002" width="6" style="338" customWidth="1"/>
    <col min="11003" max="11003" width="60.5703125" style="338" customWidth="1"/>
    <col min="11004" max="11004" width="15.5703125" style="338" customWidth="1"/>
    <col min="11005" max="11016" width="13.28515625" style="338" customWidth="1"/>
    <col min="11017" max="11256" width="11.5703125" style="338"/>
    <col min="11257" max="11257" width="9.7109375" style="338" customWidth="1"/>
    <col min="11258" max="11258" width="6" style="338" customWidth="1"/>
    <col min="11259" max="11259" width="60.5703125" style="338" customWidth="1"/>
    <col min="11260" max="11260" width="15.5703125" style="338" customWidth="1"/>
    <col min="11261" max="11272" width="13.28515625" style="338" customWidth="1"/>
    <col min="11273" max="11512" width="11.5703125" style="338"/>
    <col min="11513" max="11513" width="9.7109375" style="338" customWidth="1"/>
    <col min="11514" max="11514" width="6" style="338" customWidth="1"/>
    <col min="11515" max="11515" width="60.5703125" style="338" customWidth="1"/>
    <col min="11516" max="11516" width="15.5703125" style="338" customWidth="1"/>
    <col min="11517" max="11528" width="13.28515625" style="338" customWidth="1"/>
    <col min="11529" max="11768" width="11.5703125" style="338"/>
    <col min="11769" max="11769" width="9.7109375" style="338" customWidth="1"/>
    <col min="11770" max="11770" width="6" style="338" customWidth="1"/>
    <col min="11771" max="11771" width="60.5703125" style="338" customWidth="1"/>
    <col min="11772" max="11772" width="15.5703125" style="338" customWidth="1"/>
    <col min="11773" max="11784" width="13.28515625" style="338" customWidth="1"/>
    <col min="11785" max="12024" width="11.5703125" style="338"/>
    <col min="12025" max="12025" width="9.7109375" style="338" customWidth="1"/>
    <col min="12026" max="12026" width="6" style="338" customWidth="1"/>
    <col min="12027" max="12027" width="60.5703125" style="338" customWidth="1"/>
    <col min="12028" max="12028" width="15.5703125" style="338" customWidth="1"/>
    <col min="12029" max="12040" width="13.28515625" style="338" customWidth="1"/>
    <col min="12041" max="12280" width="11.5703125" style="338"/>
    <col min="12281" max="12281" width="9.7109375" style="338" customWidth="1"/>
    <col min="12282" max="12282" width="6" style="338" customWidth="1"/>
    <col min="12283" max="12283" width="60.5703125" style="338" customWidth="1"/>
    <col min="12284" max="12284" width="15.5703125" style="338" customWidth="1"/>
    <col min="12285" max="12296" width="13.28515625" style="338" customWidth="1"/>
    <col min="12297" max="12536" width="11.5703125" style="338"/>
    <col min="12537" max="12537" width="9.7109375" style="338" customWidth="1"/>
    <col min="12538" max="12538" width="6" style="338" customWidth="1"/>
    <col min="12539" max="12539" width="60.5703125" style="338" customWidth="1"/>
    <col min="12540" max="12540" width="15.5703125" style="338" customWidth="1"/>
    <col min="12541" max="12552" width="13.28515625" style="338" customWidth="1"/>
    <col min="12553" max="12792" width="11.5703125" style="338"/>
    <col min="12793" max="12793" width="9.7109375" style="338" customWidth="1"/>
    <col min="12794" max="12794" width="6" style="338" customWidth="1"/>
    <col min="12795" max="12795" width="60.5703125" style="338" customWidth="1"/>
    <col min="12796" max="12796" width="15.5703125" style="338" customWidth="1"/>
    <col min="12797" max="12808" width="13.28515625" style="338" customWidth="1"/>
    <col min="12809" max="13048" width="11.5703125" style="338"/>
    <col min="13049" max="13049" width="9.7109375" style="338" customWidth="1"/>
    <col min="13050" max="13050" width="6" style="338" customWidth="1"/>
    <col min="13051" max="13051" width="60.5703125" style="338" customWidth="1"/>
    <col min="13052" max="13052" width="15.5703125" style="338" customWidth="1"/>
    <col min="13053" max="13064" width="13.28515625" style="338" customWidth="1"/>
    <col min="13065" max="13304" width="11.5703125" style="338"/>
    <col min="13305" max="13305" width="9.7109375" style="338" customWidth="1"/>
    <col min="13306" max="13306" width="6" style="338" customWidth="1"/>
    <col min="13307" max="13307" width="60.5703125" style="338" customWidth="1"/>
    <col min="13308" max="13308" width="15.5703125" style="338" customWidth="1"/>
    <col min="13309" max="13320" width="13.28515625" style="338" customWidth="1"/>
    <col min="13321" max="13560" width="11.5703125" style="338"/>
    <col min="13561" max="13561" width="9.7109375" style="338" customWidth="1"/>
    <col min="13562" max="13562" width="6" style="338" customWidth="1"/>
    <col min="13563" max="13563" width="60.5703125" style="338" customWidth="1"/>
    <col min="13564" max="13564" width="15.5703125" style="338" customWidth="1"/>
    <col min="13565" max="13576" width="13.28515625" style="338" customWidth="1"/>
    <col min="13577" max="13816" width="11.5703125" style="338"/>
    <col min="13817" max="13817" width="9.7109375" style="338" customWidth="1"/>
    <col min="13818" max="13818" width="6" style="338" customWidth="1"/>
    <col min="13819" max="13819" width="60.5703125" style="338" customWidth="1"/>
    <col min="13820" max="13820" width="15.5703125" style="338" customWidth="1"/>
    <col min="13821" max="13832" width="13.28515625" style="338" customWidth="1"/>
    <col min="13833" max="14072" width="11.5703125" style="338"/>
    <col min="14073" max="14073" width="9.7109375" style="338" customWidth="1"/>
    <col min="14074" max="14074" width="6" style="338" customWidth="1"/>
    <col min="14075" max="14075" width="60.5703125" style="338" customWidth="1"/>
    <col min="14076" max="14076" width="15.5703125" style="338" customWidth="1"/>
    <col min="14077" max="14088" width="13.28515625" style="338" customWidth="1"/>
    <col min="14089" max="14328" width="11.5703125" style="338"/>
    <col min="14329" max="14329" width="9.7109375" style="338" customWidth="1"/>
    <col min="14330" max="14330" width="6" style="338" customWidth="1"/>
    <col min="14331" max="14331" width="60.5703125" style="338" customWidth="1"/>
    <col min="14332" max="14332" width="15.5703125" style="338" customWidth="1"/>
    <col min="14333" max="14344" width="13.28515625" style="338" customWidth="1"/>
    <col min="14345" max="14584" width="11.5703125" style="338"/>
    <col min="14585" max="14585" width="9.7109375" style="338" customWidth="1"/>
    <col min="14586" max="14586" width="6" style="338" customWidth="1"/>
    <col min="14587" max="14587" width="60.5703125" style="338" customWidth="1"/>
    <col min="14588" max="14588" width="15.5703125" style="338" customWidth="1"/>
    <col min="14589" max="14600" width="13.28515625" style="338" customWidth="1"/>
    <col min="14601" max="14840" width="11.5703125" style="338"/>
    <col min="14841" max="14841" width="9.7109375" style="338" customWidth="1"/>
    <col min="14842" max="14842" width="6" style="338" customWidth="1"/>
    <col min="14843" max="14843" width="60.5703125" style="338" customWidth="1"/>
    <col min="14844" max="14844" width="15.5703125" style="338" customWidth="1"/>
    <col min="14845" max="14856" width="13.28515625" style="338" customWidth="1"/>
    <col min="14857" max="15096" width="11.5703125" style="338"/>
    <col min="15097" max="15097" width="9.7109375" style="338" customWidth="1"/>
    <col min="15098" max="15098" width="6" style="338" customWidth="1"/>
    <col min="15099" max="15099" width="60.5703125" style="338" customWidth="1"/>
    <col min="15100" max="15100" width="15.5703125" style="338" customWidth="1"/>
    <col min="15101" max="15112" width="13.28515625" style="338" customWidth="1"/>
    <col min="15113" max="15352" width="11.5703125" style="338"/>
    <col min="15353" max="15353" width="9.7109375" style="338" customWidth="1"/>
    <col min="15354" max="15354" width="6" style="338" customWidth="1"/>
    <col min="15355" max="15355" width="60.5703125" style="338" customWidth="1"/>
    <col min="15356" max="15356" width="15.5703125" style="338" customWidth="1"/>
    <col min="15357" max="15368" width="13.28515625" style="338" customWidth="1"/>
    <col min="15369" max="15608" width="11.5703125" style="338"/>
    <col min="15609" max="15609" width="9.7109375" style="338" customWidth="1"/>
    <col min="15610" max="15610" width="6" style="338" customWidth="1"/>
    <col min="15611" max="15611" width="60.5703125" style="338" customWidth="1"/>
    <col min="15612" max="15612" width="15.5703125" style="338" customWidth="1"/>
    <col min="15613" max="15624" width="13.28515625" style="338" customWidth="1"/>
    <col min="15625" max="15864" width="11.5703125" style="338"/>
    <col min="15865" max="15865" width="9.7109375" style="338" customWidth="1"/>
    <col min="15866" max="15866" width="6" style="338" customWidth="1"/>
    <col min="15867" max="15867" width="60.5703125" style="338" customWidth="1"/>
    <col min="15868" max="15868" width="15.5703125" style="338" customWidth="1"/>
    <col min="15869" max="15880" width="13.28515625" style="338" customWidth="1"/>
    <col min="15881" max="16120" width="11.5703125" style="338"/>
    <col min="16121" max="16121" width="9.7109375" style="338" customWidth="1"/>
    <col min="16122" max="16122" width="6" style="338" customWidth="1"/>
    <col min="16123" max="16123" width="60.5703125" style="338" customWidth="1"/>
    <col min="16124" max="16124" width="15.5703125" style="338" customWidth="1"/>
    <col min="16125" max="16136" width="13.28515625" style="338" customWidth="1"/>
    <col min="16137" max="16384" width="11.5703125" style="338"/>
  </cols>
  <sheetData>
    <row r="1" spans="1:15" ht="27" customHeight="1" x14ac:dyDescent="0.2">
      <c r="C1" s="372"/>
      <c r="D1" s="86"/>
      <c r="E1" s="364"/>
      <c r="F1" s="364"/>
      <c r="G1" s="364"/>
      <c r="H1" s="364"/>
      <c r="I1" s="340" t="s">
        <v>206</v>
      </c>
      <c r="N1" s="341"/>
      <c r="O1" s="341"/>
    </row>
    <row r="2" spans="1:15" ht="27" customHeight="1" x14ac:dyDescent="0.2">
      <c r="A2" s="342"/>
      <c r="B2" s="342"/>
      <c r="C2" s="360"/>
      <c r="D2" s="86"/>
      <c r="E2" s="342"/>
      <c r="F2" s="342"/>
      <c r="G2" s="342"/>
      <c r="H2" s="342"/>
      <c r="I2" s="340" t="s">
        <v>20</v>
      </c>
      <c r="N2" s="341"/>
      <c r="O2" s="341"/>
    </row>
    <row r="3" spans="1:15" ht="3" customHeight="1" x14ac:dyDescent="0.2">
      <c r="A3" s="338"/>
      <c r="B3" s="338"/>
      <c r="C3" s="372"/>
      <c r="D3" s="86"/>
      <c r="E3" s="364"/>
      <c r="F3" s="364"/>
      <c r="G3" s="364"/>
      <c r="H3" s="364"/>
      <c r="I3" s="343"/>
      <c r="N3" s="341"/>
      <c r="O3" s="341"/>
    </row>
    <row r="4" spans="1:15" ht="15.75" customHeight="1" x14ac:dyDescent="0.2">
      <c r="A4" s="344"/>
      <c r="B4" s="344"/>
      <c r="C4" s="373"/>
      <c r="D4" s="88"/>
      <c r="E4" s="374"/>
      <c r="F4" s="374"/>
      <c r="G4" s="374"/>
      <c r="H4" s="374"/>
      <c r="I4" s="381" t="s">
        <v>200</v>
      </c>
      <c r="N4" s="341"/>
      <c r="O4" s="341"/>
    </row>
    <row r="5" spans="1:15" ht="12.75" customHeight="1" x14ac:dyDescent="0.2">
      <c r="A5" s="344"/>
      <c r="B5" s="344"/>
      <c r="C5" s="373"/>
      <c r="D5" s="88"/>
      <c r="E5" s="374"/>
      <c r="F5" s="374"/>
      <c r="G5" s="374"/>
      <c r="H5" s="374"/>
      <c r="I5" s="412"/>
      <c r="N5" s="341"/>
      <c r="O5" s="341"/>
    </row>
    <row r="6" spans="1:15" ht="20.25" customHeight="1" x14ac:dyDescent="0.2">
      <c r="A6" s="344"/>
      <c r="B6" s="344"/>
      <c r="C6" s="680"/>
      <c r="D6" s="680"/>
      <c r="E6" s="680"/>
      <c r="F6" s="680"/>
      <c r="G6" s="680"/>
      <c r="H6" s="680"/>
      <c r="I6" s="381"/>
      <c r="N6" s="341"/>
      <c r="O6" s="341"/>
    </row>
    <row r="7" spans="1:15" ht="12.75" customHeight="1" x14ac:dyDescent="0.2">
      <c r="A7" s="344"/>
      <c r="B7" s="344"/>
      <c r="C7" s="680"/>
      <c r="D7" s="680"/>
      <c r="E7" s="680"/>
      <c r="F7" s="680"/>
      <c r="G7" s="680"/>
      <c r="H7" s="680"/>
      <c r="I7" s="412"/>
      <c r="N7" s="341"/>
      <c r="O7" s="341"/>
    </row>
    <row r="8" spans="1:15" ht="17.25" customHeight="1" x14ac:dyDescent="0.2">
      <c r="A8" s="344"/>
      <c r="B8" s="344"/>
      <c r="C8" s="680"/>
      <c r="D8" s="680"/>
      <c r="E8" s="680"/>
      <c r="F8" s="680"/>
      <c r="G8" s="680"/>
      <c r="H8" s="680"/>
      <c r="I8" s="398" t="s">
        <v>483</v>
      </c>
      <c r="N8" s="341"/>
      <c r="O8" s="341"/>
    </row>
    <row r="9" spans="1:15" s="345" customFormat="1" ht="12.75" customHeight="1" x14ac:dyDescent="0.2">
      <c r="A9" s="516" t="s">
        <v>480</v>
      </c>
      <c r="B9" s="344"/>
      <c r="C9" s="373"/>
      <c r="D9" s="516" t="s">
        <v>479</v>
      </c>
      <c r="E9" s="374"/>
      <c r="F9" s="374"/>
      <c r="G9" s="374"/>
      <c r="H9" s="374"/>
      <c r="I9" s="412"/>
      <c r="N9" s="341"/>
      <c r="O9" s="341"/>
    </row>
    <row r="10" spans="1:15" ht="12.75" customHeight="1" x14ac:dyDescent="0.2">
      <c r="A10" s="346"/>
      <c r="B10" s="346"/>
      <c r="C10" s="375"/>
      <c r="D10" s="91"/>
      <c r="E10" s="376"/>
      <c r="F10" s="376"/>
      <c r="G10" s="376"/>
      <c r="H10" s="376"/>
      <c r="I10" s="339"/>
      <c r="J10" s="341"/>
      <c r="K10" s="341"/>
      <c r="L10" s="341"/>
      <c r="M10" s="341"/>
      <c r="N10" s="341"/>
      <c r="O10" s="341"/>
    </row>
    <row r="11" spans="1:15" ht="12.75" customHeight="1" x14ac:dyDescent="0.2">
      <c r="A11" s="660" t="s">
        <v>25</v>
      </c>
      <c r="B11" s="660"/>
      <c r="C11" s="660" t="s">
        <v>2</v>
      </c>
      <c r="D11" s="662" t="s">
        <v>3</v>
      </c>
      <c r="E11" s="664"/>
      <c r="F11" s="664"/>
      <c r="G11" s="664"/>
      <c r="H11" s="664"/>
      <c r="I11" s="678" t="s">
        <v>26</v>
      </c>
    </row>
    <row r="12" spans="1:15" s="347" customFormat="1" ht="13.5" thickBot="1" x14ac:dyDescent="0.25">
      <c r="A12" s="661"/>
      <c r="B12" s="661"/>
      <c r="C12" s="661"/>
      <c r="D12" s="663"/>
      <c r="E12" s="379" t="s">
        <v>123</v>
      </c>
      <c r="F12" s="379" t="s">
        <v>124</v>
      </c>
      <c r="G12" s="379" t="s">
        <v>125</v>
      </c>
      <c r="H12" s="379" t="s">
        <v>126</v>
      </c>
      <c r="I12" s="679"/>
    </row>
    <row r="13" spans="1:15" s="348" customFormat="1" ht="14.25" x14ac:dyDescent="0.2">
      <c r="A13" s="427">
        <v>1111</v>
      </c>
      <c r="B13" s="18"/>
      <c r="C13" s="428" t="s">
        <v>380</v>
      </c>
      <c r="D13" s="60">
        <f t="shared" ref="D13:D70" si="0">SUM(E13:H13)</f>
        <v>0</v>
      </c>
      <c r="E13" s="74"/>
      <c r="F13" s="401"/>
      <c r="G13" s="81"/>
      <c r="H13" s="77"/>
      <c r="I13" s="358"/>
      <c r="J13" s="654"/>
    </row>
    <row r="14" spans="1:15" s="348" customFormat="1" ht="14.25" x14ac:dyDescent="0.2">
      <c r="A14" s="427">
        <v>1131</v>
      </c>
      <c r="B14" s="18"/>
      <c r="C14" s="428" t="s">
        <v>27</v>
      </c>
      <c r="D14" s="60">
        <f t="shared" si="0"/>
        <v>0</v>
      </c>
      <c r="E14" s="74"/>
      <c r="F14" s="401"/>
      <c r="G14" s="81"/>
      <c r="H14" s="77"/>
      <c r="I14" s="358"/>
      <c r="J14" s="654"/>
    </row>
    <row r="15" spans="1:15" s="348" customFormat="1" ht="28.5" x14ac:dyDescent="0.2">
      <c r="A15" s="427">
        <v>1141</v>
      </c>
      <c r="B15" s="18"/>
      <c r="C15" s="428" t="s">
        <v>381</v>
      </c>
      <c r="D15" s="60">
        <f t="shared" si="0"/>
        <v>0</v>
      </c>
      <c r="E15" s="74"/>
      <c r="F15" s="401"/>
      <c r="G15" s="81"/>
      <c r="H15" s="77"/>
      <c r="I15" s="358"/>
      <c r="J15" s="654"/>
    </row>
    <row r="16" spans="1:15" s="348" customFormat="1" ht="14.25" x14ac:dyDescent="0.2">
      <c r="A16" s="427">
        <v>1211</v>
      </c>
      <c r="B16" s="18"/>
      <c r="C16" s="428" t="s">
        <v>28</v>
      </c>
      <c r="D16" s="60">
        <f t="shared" si="0"/>
        <v>0</v>
      </c>
      <c r="E16" s="74"/>
      <c r="F16" s="401"/>
      <c r="G16" s="81"/>
      <c r="H16" s="77"/>
      <c r="I16" s="358"/>
      <c r="J16" s="654"/>
    </row>
    <row r="17" spans="1:10" s="348" customFormat="1" ht="14.25" x14ac:dyDescent="0.2">
      <c r="A17" s="427">
        <v>1221</v>
      </c>
      <c r="B17" s="18"/>
      <c r="C17" s="428" t="s">
        <v>382</v>
      </c>
      <c r="D17" s="60">
        <f t="shared" si="0"/>
        <v>0</v>
      </c>
      <c r="E17" s="74"/>
      <c r="F17" s="401"/>
      <c r="G17" s="81"/>
      <c r="H17" s="77"/>
      <c r="I17" s="358"/>
      <c r="J17" s="654"/>
    </row>
    <row r="18" spans="1:10" s="348" customFormat="1" ht="28.5" x14ac:dyDescent="0.2">
      <c r="A18" s="427">
        <v>1231</v>
      </c>
      <c r="B18" s="18"/>
      <c r="C18" s="428" t="s">
        <v>383</v>
      </c>
      <c r="D18" s="60">
        <f t="shared" si="0"/>
        <v>0</v>
      </c>
      <c r="E18" s="74"/>
      <c r="F18" s="401"/>
      <c r="G18" s="81"/>
      <c r="H18" s="77"/>
      <c r="I18" s="358"/>
      <c r="J18" s="654"/>
    </row>
    <row r="19" spans="1:10" s="348" customFormat="1" ht="14.25" x14ac:dyDescent="0.2">
      <c r="A19" s="427">
        <v>1232</v>
      </c>
      <c r="B19" s="18"/>
      <c r="C19" s="428" t="s">
        <v>384</v>
      </c>
      <c r="D19" s="60">
        <f t="shared" si="0"/>
        <v>0</v>
      </c>
      <c r="E19" s="74"/>
      <c r="F19" s="401"/>
      <c r="G19" s="81"/>
      <c r="H19" s="77"/>
      <c r="I19" s="358"/>
      <c r="J19" s="654"/>
    </row>
    <row r="20" spans="1:10" s="348" customFormat="1" ht="57" x14ac:dyDescent="0.2">
      <c r="A20" s="427">
        <v>1241</v>
      </c>
      <c r="B20" s="18"/>
      <c r="C20" s="428" t="s">
        <v>385</v>
      </c>
      <c r="D20" s="60">
        <f t="shared" si="0"/>
        <v>0</v>
      </c>
      <c r="E20" s="74"/>
      <c r="F20" s="401"/>
      <c r="G20" s="81"/>
      <c r="H20" s="77"/>
      <c r="I20" s="358"/>
      <c r="J20" s="654"/>
    </row>
    <row r="21" spans="1:10" s="348" customFormat="1" ht="28.5" x14ac:dyDescent="0.2">
      <c r="A21" s="427">
        <v>1311</v>
      </c>
      <c r="B21" s="18"/>
      <c r="C21" s="428" t="s">
        <v>386</v>
      </c>
      <c r="D21" s="60">
        <f t="shared" si="0"/>
        <v>0</v>
      </c>
      <c r="E21" s="74"/>
      <c r="F21" s="401"/>
      <c r="G21" s="81"/>
      <c r="H21" s="77"/>
      <c r="I21" s="358"/>
      <c r="J21" s="654"/>
    </row>
    <row r="22" spans="1:10" s="348" customFormat="1" ht="14.25" x14ac:dyDescent="0.2">
      <c r="A22" s="427">
        <v>1321</v>
      </c>
      <c r="B22" s="18"/>
      <c r="C22" s="428" t="s">
        <v>30</v>
      </c>
      <c r="D22" s="60">
        <f t="shared" si="0"/>
        <v>0</v>
      </c>
      <c r="E22" s="74"/>
      <c r="F22" s="401"/>
      <c r="G22" s="81"/>
      <c r="H22" s="77"/>
      <c r="I22" s="358"/>
      <c r="J22" s="654"/>
    </row>
    <row r="23" spans="1:10" s="348" customFormat="1" ht="14.25" x14ac:dyDescent="0.2">
      <c r="A23" s="427">
        <v>1322</v>
      </c>
      <c r="B23" s="18"/>
      <c r="C23" s="428" t="s">
        <v>31</v>
      </c>
      <c r="D23" s="60">
        <f t="shared" si="0"/>
        <v>0</v>
      </c>
      <c r="E23" s="74"/>
      <c r="F23" s="401"/>
      <c r="G23" s="81"/>
      <c r="H23" s="77"/>
      <c r="I23" s="358"/>
      <c r="J23" s="654"/>
    </row>
    <row r="24" spans="1:10" s="348" customFormat="1" ht="28.5" x14ac:dyDescent="0.2">
      <c r="A24" s="427">
        <v>1331</v>
      </c>
      <c r="B24" s="18"/>
      <c r="C24" s="428" t="s">
        <v>387</v>
      </c>
      <c r="D24" s="60">
        <f t="shared" si="0"/>
        <v>0</v>
      </c>
      <c r="E24" s="74"/>
      <c r="F24" s="401"/>
      <c r="G24" s="81"/>
      <c r="H24" s="77"/>
      <c r="I24" s="358"/>
      <c r="J24" s="654"/>
    </row>
    <row r="25" spans="1:10" s="348" customFormat="1" ht="42.75" x14ac:dyDescent="0.2">
      <c r="A25" s="427">
        <v>1332</v>
      </c>
      <c r="B25" s="18"/>
      <c r="C25" s="428" t="s">
        <v>388</v>
      </c>
      <c r="D25" s="60">
        <f t="shared" si="0"/>
        <v>0</v>
      </c>
      <c r="E25" s="74"/>
      <c r="F25" s="401"/>
      <c r="G25" s="81"/>
      <c r="H25" s="77"/>
      <c r="I25" s="358"/>
      <c r="J25" s="654"/>
    </row>
    <row r="26" spans="1:10" s="348" customFormat="1" ht="57" x14ac:dyDescent="0.2">
      <c r="A26" s="427">
        <v>1341</v>
      </c>
      <c r="B26" s="18"/>
      <c r="C26" s="428" t="s">
        <v>389</v>
      </c>
      <c r="D26" s="60">
        <f t="shared" si="0"/>
        <v>0</v>
      </c>
      <c r="E26" s="74"/>
      <c r="F26" s="401"/>
      <c r="G26" s="81"/>
      <c r="H26" s="77"/>
      <c r="I26" s="358"/>
      <c r="J26" s="654"/>
    </row>
    <row r="27" spans="1:10" s="348" customFormat="1" ht="42.75" x14ac:dyDescent="0.2">
      <c r="A27" s="427">
        <v>1342</v>
      </c>
      <c r="B27" s="18"/>
      <c r="C27" s="428" t="s">
        <v>390</v>
      </c>
      <c r="D27" s="60">
        <f t="shared" si="0"/>
        <v>0</v>
      </c>
      <c r="E27" s="74"/>
      <c r="F27" s="401"/>
      <c r="G27" s="81"/>
      <c r="H27" s="77"/>
      <c r="I27" s="358"/>
      <c r="J27" s="654"/>
    </row>
    <row r="28" spans="1:10" s="348" customFormat="1" ht="28.5" x14ac:dyDescent="0.2">
      <c r="A28" s="427">
        <v>1343</v>
      </c>
      <c r="B28" s="18"/>
      <c r="C28" s="428" t="s">
        <v>32</v>
      </c>
      <c r="D28" s="60">
        <f t="shared" si="0"/>
        <v>0</v>
      </c>
      <c r="E28" s="74"/>
      <c r="F28" s="401"/>
      <c r="G28" s="81"/>
      <c r="H28" s="77"/>
      <c r="I28" s="358"/>
      <c r="J28" s="654"/>
    </row>
    <row r="29" spans="1:10" s="348" customFormat="1" ht="28.5" x14ac:dyDescent="0.2">
      <c r="A29" s="427">
        <v>1344</v>
      </c>
      <c r="B29" s="18"/>
      <c r="C29" s="428" t="s">
        <v>391</v>
      </c>
      <c r="D29" s="60">
        <f t="shared" si="0"/>
        <v>0</v>
      </c>
      <c r="E29" s="74"/>
      <c r="F29" s="401"/>
      <c r="G29" s="81"/>
      <c r="H29" s="77"/>
      <c r="I29" s="358"/>
      <c r="J29" s="654"/>
    </row>
    <row r="30" spans="1:10" s="348" customFormat="1" ht="14.25" x14ac:dyDescent="0.2">
      <c r="A30" s="427">
        <v>1345</v>
      </c>
      <c r="B30" s="18"/>
      <c r="C30" s="428" t="s">
        <v>392</v>
      </c>
      <c r="D30" s="60">
        <f t="shared" si="0"/>
        <v>0</v>
      </c>
      <c r="E30" s="74"/>
      <c r="F30" s="401"/>
      <c r="G30" s="81"/>
      <c r="H30" s="77"/>
      <c r="I30" s="358"/>
      <c r="J30" s="654"/>
    </row>
    <row r="31" spans="1:10" s="348" customFormat="1" ht="28.5" x14ac:dyDescent="0.2">
      <c r="A31" s="427">
        <v>1346</v>
      </c>
      <c r="B31" s="18"/>
      <c r="C31" s="428" t="s">
        <v>393</v>
      </c>
      <c r="D31" s="60">
        <f t="shared" si="0"/>
        <v>0</v>
      </c>
      <c r="E31" s="74"/>
      <c r="F31" s="401"/>
      <c r="G31" s="81"/>
      <c r="H31" s="77"/>
      <c r="I31" s="358"/>
      <c r="J31" s="654"/>
    </row>
    <row r="32" spans="1:10" s="348" customFormat="1" ht="14.25" x14ac:dyDescent="0.2">
      <c r="A32" s="427">
        <v>1347</v>
      </c>
      <c r="B32" s="18"/>
      <c r="C32" s="428" t="s">
        <v>394</v>
      </c>
      <c r="D32" s="60">
        <f t="shared" si="0"/>
        <v>0</v>
      </c>
      <c r="E32" s="74"/>
      <c r="F32" s="401"/>
      <c r="G32" s="81"/>
      <c r="H32" s="77"/>
      <c r="I32" s="358"/>
      <c r="J32" s="654"/>
    </row>
    <row r="33" spans="1:10" s="348" customFormat="1" ht="14.25" x14ac:dyDescent="0.2">
      <c r="A33" s="427">
        <v>1348</v>
      </c>
      <c r="B33" s="18"/>
      <c r="C33" s="428" t="s">
        <v>395</v>
      </c>
      <c r="D33" s="60">
        <f t="shared" si="0"/>
        <v>0</v>
      </c>
      <c r="E33" s="74"/>
      <c r="F33" s="401"/>
      <c r="G33" s="81"/>
      <c r="H33" s="77"/>
      <c r="I33" s="358"/>
      <c r="J33" s="654"/>
    </row>
    <row r="34" spans="1:10" s="348" customFormat="1" ht="14.25" x14ac:dyDescent="0.2">
      <c r="A34" s="427">
        <v>1371</v>
      </c>
      <c r="B34" s="18"/>
      <c r="C34" s="428" t="s">
        <v>396</v>
      </c>
      <c r="D34" s="60">
        <f t="shared" si="0"/>
        <v>0</v>
      </c>
      <c r="E34" s="74"/>
      <c r="F34" s="401"/>
      <c r="G34" s="81"/>
      <c r="H34" s="77"/>
      <c r="I34" s="358"/>
      <c r="J34" s="654"/>
    </row>
    <row r="35" spans="1:10" s="348" customFormat="1" ht="28.5" x14ac:dyDescent="0.2">
      <c r="A35" s="427">
        <v>1411</v>
      </c>
      <c r="B35" s="18"/>
      <c r="C35" s="428" t="s">
        <v>33</v>
      </c>
      <c r="D35" s="60">
        <f t="shared" si="0"/>
        <v>0</v>
      </c>
      <c r="E35" s="74"/>
      <c r="F35" s="401"/>
      <c r="G35" s="81"/>
      <c r="H35" s="77"/>
      <c r="I35" s="358"/>
      <c r="J35" s="654"/>
    </row>
    <row r="36" spans="1:10" s="348" customFormat="1" ht="14.25" x14ac:dyDescent="0.2">
      <c r="A36" s="427">
        <v>1412</v>
      </c>
      <c r="B36" s="18"/>
      <c r="C36" s="428" t="s">
        <v>397</v>
      </c>
      <c r="D36" s="60">
        <f t="shared" si="0"/>
        <v>0</v>
      </c>
      <c r="E36" s="74"/>
      <c r="F36" s="401"/>
      <c r="G36" s="81"/>
      <c r="H36" s="77"/>
      <c r="I36" s="358"/>
      <c r="J36" s="654"/>
    </row>
    <row r="37" spans="1:10" s="348" customFormat="1" ht="14.25" x14ac:dyDescent="0.2">
      <c r="A37" s="427">
        <v>1413</v>
      </c>
      <c r="B37" s="18"/>
      <c r="C37" s="428" t="s">
        <v>398</v>
      </c>
      <c r="D37" s="60">
        <f t="shared" si="0"/>
        <v>0</v>
      </c>
      <c r="E37" s="74"/>
      <c r="F37" s="401"/>
      <c r="G37" s="81"/>
      <c r="H37" s="77"/>
      <c r="I37" s="358"/>
      <c r="J37" s="654"/>
    </row>
    <row r="38" spans="1:10" s="348" customFormat="1" ht="14.25" x14ac:dyDescent="0.2">
      <c r="A38" s="427">
        <v>1421</v>
      </c>
      <c r="B38" s="18"/>
      <c r="C38" s="428" t="s">
        <v>34</v>
      </c>
      <c r="D38" s="60">
        <f t="shared" si="0"/>
        <v>0</v>
      </c>
      <c r="E38" s="74"/>
      <c r="F38" s="401"/>
      <c r="G38" s="81"/>
      <c r="H38" s="77"/>
      <c r="I38" s="358"/>
      <c r="J38" s="654"/>
    </row>
    <row r="39" spans="1:10" s="348" customFormat="1" ht="14.25" x14ac:dyDescent="0.2">
      <c r="A39" s="427">
        <v>1431</v>
      </c>
      <c r="B39" s="18"/>
      <c r="C39" s="428" t="s">
        <v>35</v>
      </c>
      <c r="D39" s="60">
        <f t="shared" si="0"/>
        <v>0</v>
      </c>
      <c r="E39" s="74"/>
      <c r="F39" s="401"/>
      <c r="G39" s="81"/>
      <c r="H39" s="77"/>
      <c r="I39" s="358"/>
      <c r="J39" s="654"/>
    </row>
    <row r="40" spans="1:10" s="348" customFormat="1" ht="28.5" x14ac:dyDescent="0.2">
      <c r="A40" s="427">
        <v>1432</v>
      </c>
      <c r="B40" s="18"/>
      <c r="C40" s="428" t="s">
        <v>399</v>
      </c>
      <c r="D40" s="60">
        <f t="shared" si="0"/>
        <v>0</v>
      </c>
      <c r="E40" s="74"/>
      <c r="F40" s="401"/>
      <c r="G40" s="81"/>
      <c r="H40" s="77"/>
      <c r="I40" s="358"/>
      <c r="J40" s="654"/>
    </row>
    <row r="41" spans="1:10" s="348" customFormat="1" ht="28.5" x14ac:dyDescent="0.2">
      <c r="A41" s="427">
        <v>1441</v>
      </c>
      <c r="B41" s="18"/>
      <c r="C41" s="428" t="s">
        <v>400</v>
      </c>
      <c r="D41" s="60">
        <f t="shared" si="0"/>
        <v>0</v>
      </c>
      <c r="E41" s="74"/>
      <c r="F41" s="401"/>
      <c r="G41" s="81"/>
      <c r="H41" s="77"/>
      <c r="I41" s="358"/>
      <c r="J41" s="654"/>
    </row>
    <row r="42" spans="1:10" s="348" customFormat="1" ht="28.5" x14ac:dyDescent="0.2">
      <c r="A42" s="427">
        <v>1442</v>
      </c>
      <c r="B42" s="18"/>
      <c r="C42" s="428" t="s">
        <v>401</v>
      </c>
      <c r="D42" s="60">
        <f t="shared" si="0"/>
        <v>0</v>
      </c>
      <c r="E42" s="74"/>
      <c r="F42" s="401"/>
      <c r="G42" s="81"/>
      <c r="H42" s="77"/>
      <c r="I42" s="358"/>
      <c r="J42" s="654"/>
    </row>
    <row r="43" spans="1:10" s="348" customFormat="1" ht="14.25" x14ac:dyDescent="0.2">
      <c r="A43" s="427">
        <v>1521</v>
      </c>
      <c r="B43" s="18"/>
      <c r="C43" s="428" t="s">
        <v>402</v>
      </c>
      <c r="D43" s="60">
        <f t="shared" si="0"/>
        <v>0</v>
      </c>
      <c r="E43" s="74"/>
      <c r="F43" s="401"/>
      <c r="G43" s="81"/>
      <c r="H43" s="77"/>
      <c r="I43" s="358"/>
      <c r="J43" s="654"/>
    </row>
    <row r="44" spans="1:10" s="348" customFormat="1" ht="28.5" x14ac:dyDescent="0.2">
      <c r="A44" s="427">
        <v>1522</v>
      </c>
      <c r="B44" s="18"/>
      <c r="C44" s="428" t="s">
        <v>403</v>
      </c>
      <c r="D44" s="60">
        <f t="shared" si="0"/>
        <v>0</v>
      </c>
      <c r="E44" s="74"/>
      <c r="F44" s="401"/>
      <c r="G44" s="81"/>
      <c r="H44" s="77"/>
      <c r="I44" s="358"/>
      <c r="J44" s="654"/>
    </row>
    <row r="45" spans="1:10" s="348" customFormat="1" ht="14.25" x14ac:dyDescent="0.2">
      <c r="A45" s="427">
        <v>1523</v>
      </c>
      <c r="B45" s="18"/>
      <c r="C45" s="428" t="s">
        <v>404</v>
      </c>
      <c r="D45" s="60">
        <f t="shared" si="0"/>
        <v>0</v>
      </c>
      <c r="E45" s="74"/>
      <c r="F45" s="401"/>
      <c r="G45" s="81"/>
      <c r="H45" s="77"/>
      <c r="I45" s="358"/>
      <c r="J45" s="654"/>
    </row>
    <row r="46" spans="1:10" s="348" customFormat="1" ht="14.25" x14ac:dyDescent="0.2">
      <c r="A46" s="427">
        <v>1524</v>
      </c>
      <c r="B46" s="18"/>
      <c r="C46" s="428" t="s">
        <v>405</v>
      </c>
      <c r="D46" s="60">
        <f t="shared" si="0"/>
        <v>0</v>
      </c>
      <c r="E46" s="74"/>
      <c r="F46" s="401"/>
      <c r="G46" s="81"/>
      <c r="H46" s="77"/>
      <c r="I46" s="358"/>
      <c r="J46" s="654"/>
    </row>
    <row r="47" spans="1:10" s="348" customFormat="1" ht="14.25" x14ac:dyDescent="0.2">
      <c r="A47" s="427">
        <v>1531</v>
      </c>
      <c r="B47" s="18"/>
      <c r="C47" s="428" t="s">
        <v>406</v>
      </c>
      <c r="D47" s="60">
        <f t="shared" si="0"/>
        <v>0</v>
      </c>
      <c r="E47" s="74"/>
      <c r="F47" s="401"/>
      <c r="G47" s="81"/>
      <c r="H47" s="77"/>
      <c r="I47" s="358"/>
      <c r="J47" s="654"/>
    </row>
    <row r="48" spans="1:10" s="348" customFormat="1" ht="28.5" x14ac:dyDescent="0.2">
      <c r="A48" s="427">
        <v>1541</v>
      </c>
      <c r="B48" s="18"/>
      <c r="C48" s="428" t="s">
        <v>407</v>
      </c>
      <c r="D48" s="60">
        <f t="shared" si="0"/>
        <v>0</v>
      </c>
      <c r="E48" s="74"/>
      <c r="F48" s="401"/>
      <c r="G48" s="81"/>
      <c r="H48" s="77"/>
      <c r="I48" s="358"/>
      <c r="J48" s="654"/>
    </row>
    <row r="49" spans="1:10" s="348" customFormat="1" ht="14.25" x14ac:dyDescent="0.2">
      <c r="A49" s="427">
        <v>1542</v>
      </c>
      <c r="B49" s="18"/>
      <c r="C49" s="428" t="s">
        <v>408</v>
      </c>
      <c r="D49" s="60">
        <f t="shared" si="0"/>
        <v>0</v>
      </c>
      <c r="E49" s="74"/>
      <c r="F49" s="401"/>
      <c r="G49" s="81"/>
      <c r="H49" s="77"/>
      <c r="I49" s="358"/>
      <c r="J49" s="654"/>
    </row>
    <row r="50" spans="1:10" s="348" customFormat="1" ht="14.25" x14ac:dyDescent="0.2">
      <c r="A50" s="427">
        <v>1543</v>
      </c>
      <c r="B50" s="18"/>
      <c r="C50" s="428" t="s">
        <v>409</v>
      </c>
      <c r="D50" s="60">
        <f t="shared" si="0"/>
        <v>0</v>
      </c>
      <c r="E50" s="74"/>
      <c r="F50" s="401"/>
      <c r="G50" s="81"/>
      <c r="H50" s="77"/>
      <c r="I50" s="358"/>
      <c r="J50" s="654"/>
    </row>
    <row r="51" spans="1:10" s="348" customFormat="1" ht="14.25" x14ac:dyDescent="0.2">
      <c r="A51" s="427">
        <v>1544</v>
      </c>
      <c r="B51" s="18"/>
      <c r="C51" s="428" t="s">
        <v>410</v>
      </c>
      <c r="D51" s="60">
        <f t="shared" si="0"/>
        <v>0</v>
      </c>
      <c r="E51" s="74"/>
      <c r="F51" s="401"/>
      <c r="G51" s="81"/>
      <c r="H51" s="77"/>
      <c r="I51" s="358"/>
      <c r="J51" s="654"/>
    </row>
    <row r="52" spans="1:10" s="348" customFormat="1" ht="28.5" x14ac:dyDescent="0.2">
      <c r="A52" s="427">
        <v>1545</v>
      </c>
      <c r="B52" s="18"/>
      <c r="C52" s="428" t="s">
        <v>411</v>
      </c>
      <c r="D52" s="60">
        <f t="shared" si="0"/>
        <v>0</v>
      </c>
      <c r="E52" s="74"/>
      <c r="F52" s="401"/>
      <c r="G52" s="81"/>
      <c r="H52" s="77"/>
      <c r="I52" s="358"/>
      <c r="J52" s="654"/>
    </row>
    <row r="53" spans="1:10" s="348" customFormat="1" ht="14.25" x14ac:dyDescent="0.2">
      <c r="A53" s="427">
        <v>1546</v>
      </c>
      <c r="B53" s="18"/>
      <c r="C53" s="428" t="s">
        <v>412</v>
      </c>
      <c r="D53" s="60">
        <f t="shared" si="0"/>
        <v>0</v>
      </c>
      <c r="E53" s="74"/>
      <c r="F53" s="401"/>
      <c r="G53" s="81"/>
      <c r="H53" s="77"/>
      <c r="I53" s="358"/>
      <c r="J53" s="654"/>
    </row>
    <row r="54" spans="1:10" s="348" customFormat="1" ht="14.25" x14ac:dyDescent="0.2">
      <c r="A54" s="427">
        <v>1547</v>
      </c>
      <c r="B54" s="18"/>
      <c r="C54" s="428" t="s">
        <v>413</v>
      </c>
      <c r="D54" s="60">
        <f t="shared" si="0"/>
        <v>0</v>
      </c>
      <c r="E54" s="74"/>
      <c r="F54" s="401"/>
      <c r="G54" s="81"/>
      <c r="H54" s="77"/>
      <c r="I54" s="358"/>
      <c r="J54" s="654"/>
    </row>
    <row r="55" spans="1:10" s="348" customFormat="1" ht="28.5" x14ac:dyDescent="0.2">
      <c r="A55" s="427">
        <v>1548</v>
      </c>
      <c r="B55" s="18"/>
      <c r="C55" s="428" t="s">
        <v>414</v>
      </c>
      <c r="D55" s="60">
        <f t="shared" si="0"/>
        <v>0</v>
      </c>
      <c r="E55" s="74"/>
      <c r="F55" s="401"/>
      <c r="G55" s="81"/>
      <c r="H55" s="77"/>
      <c r="I55" s="358"/>
      <c r="J55" s="654"/>
    </row>
    <row r="56" spans="1:10" s="348" customFormat="1" ht="28.5" x14ac:dyDescent="0.2">
      <c r="A56" s="427">
        <v>1551</v>
      </c>
      <c r="B56" s="18"/>
      <c r="C56" s="428" t="s">
        <v>415</v>
      </c>
      <c r="D56" s="60">
        <f t="shared" si="0"/>
        <v>0</v>
      </c>
      <c r="E56" s="74"/>
      <c r="F56" s="401"/>
      <c r="G56" s="81"/>
      <c r="H56" s="77"/>
      <c r="I56" s="358"/>
      <c r="J56" s="654"/>
    </row>
    <row r="57" spans="1:10" s="348" customFormat="1" ht="14.25" x14ac:dyDescent="0.2">
      <c r="A57" s="427">
        <v>1591</v>
      </c>
      <c r="B57" s="18"/>
      <c r="C57" s="428" t="s">
        <v>416</v>
      </c>
      <c r="D57" s="60">
        <f t="shared" si="0"/>
        <v>0</v>
      </c>
      <c r="E57" s="74"/>
      <c r="F57" s="401"/>
      <c r="G57" s="81"/>
      <c r="H57" s="77"/>
      <c r="I57" s="358"/>
      <c r="J57" s="654"/>
    </row>
    <row r="58" spans="1:10" s="348" customFormat="1" ht="14.25" x14ac:dyDescent="0.2">
      <c r="A58" s="427">
        <v>1592</v>
      </c>
      <c r="B58" s="18"/>
      <c r="C58" s="428" t="s">
        <v>417</v>
      </c>
      <c r="D58" s="60">
        <f t="shared" si="0"/>
        <v>0</v>
      </c>
      <c r="E58" s="74"/>
      <c r="F58" s="401"/>
      <c r="G58" s="81"/>
      <c r="H58" s="77"/>
      <c r="I58" s="358"/>
      <c r="J58" s="654"/>
    </row>
    <row r="59" spans="1:10" s="348" customFormat="1" ht="28.5" x14ac:dyDescent="0.2">
      <c r="A59" s="427">
        <v>1593</v>
      </c>
      <c r="B59" s="18"/>
      <c r="C59" s="428" t="s">
        <v>418</v>
      </c>
      <c r="D59" s="60">
        <f t="shared" si="0"/>
        <v>0</v>
      </c>
      <c r="E59" s="74"/>
      <c r="F59" s="401"/>
      <c r="G59" s="81"/>
      <c r="H59" s="77"/>
      <c r="I59" s="358"/>
      <c r="J59" s="654"/>
    </row>
    <row r="60" spans="1:10" s="348" customFormat="1" ht="28.5" x14ac:dyDescent="0.2">
      <c r="A60" s="427">
        <v>1611</v>
      </c>
      <c r="B60" s="18"/>
      <c r="C60" s="428" t="s">
        <v>419</v>
      </c>
      <c r="D60" s="60">
        <f t="shared" si="0"/>
        <v>0</v>
      </c>
      <c r="E60" s="74"/>
      <c r="F60" s="401"/>
      <c r="G60" s="81"/>
      <c r="H60" s="77"/>
      <c r="I60" s="358"/>
      <c r="J60" s="654"/>
    </row>
    <row r="61" spans="1:10" s="348" customFormat="1" ht="28.5" x14ac:dyDescent="0.2">
      <c r="A61" s="427">
        <v>1612</v>
      </c>
      <c r="B61" s="18"/>
      <c r="C61" s="428" t="s">
        <v>420</v>
      </c>
      <c r="D61" s="60">
        <f t="shared" si="0"/>
        <v>0</v>
      </c>
      <c r="E61" s="74"/>
      <c r="F61" s="401"/>
      <c r="G61" s="81"/>
      <c r="H61" s="77"/>
      <c r="I61" s="358"/>
      <c r="J61" s="654"/>
    </row>
    <row r="62" spans="1:10" s="348" customFormat="1" ht="28.5" x14ac:dyDescent="0.2">
      <c r="A62" s="427">
        <v>1711</v>
      </c>
      <c r="B62" s="18"/>
      <c r="C62" s="428" t="s">
        <v>421</v>
      </c>
      <c r="D62" s="60">
        <f t="shared" si="0"/>
        <v>0</v>
      </c>
      <c r="E62" s="74"/>
      <c r="F62" s="401"/>
      <c r="G62" s="81"/>
      <c r="H62" s="77"/>
      <c r="I62" s="358"/>
      <c r="J62" s="654"/>
    </row>
    <row r="63" spans="1:10" s="348" customFormat="1" ht="14.25" x14ac:dyDescent="0.2">
      <c r="A63" s="427">
        <v>1712</v>
      </c>
      <c r="B63" s="18"/>
      <c r="C63" s="428" t="s">
        <v>40</v>
      </c>
      <c r="D63" s="60">
        <f t="shared" si="0"/>
        <v>0</v>
      </c>
      <c r="E63" s="74"/>
      <c r="F63" s="401"/>
      <c r="G63" s="81"/>
      <c r="H63" s="77"/>
      <c r="I63" s="358"/>
      <c r="J63" s="654"/>
    </row>
    <row r="64" spans="1:10" s="348" customFormat="1" ht="14.25" x14ac:dyDescent="0.2">
      <c r="A64" s="427">
        <v>1713</v>
      </c>
      <c r="B64" s="18"/>
      <c r="C64" s="428" t="s">
        <v>422</v>
      </c>
      <c r="D64" s="60">
        <f t="shared" si="0"/>
        <v>0</v>
      </c>
      <c r="E64" s="74"/>
      <c r="F64" s="401"/>
      <c r="G64" s="81"/>
      <c r="H64" s="77"/>
      <c r="I64" s="358"/>
      <c r="J64" s="654"/>
    </row>
    <row r="65" spans="1:12" s="348" customFormat="1" ht="28.5" x14ac:dyDescent="0.2">
      <c r="A65" s="427">
        <v>1714</v>
      </c>
      <c r="B65" s="18"/>
      <c r="C65" s="428" t="s">
        <v>423</v>
      </c>
      <c r="D65" s="60">
        <f t="shared" si="0"/>
        <v>0</v>
      </c>
      <c r="E65" s="74"/>
      <c r="F65" s="401"/>
      <c r="G65" s="81"/>
      <c r="H65" s="77"/>
      <c r="I65" s="358"/>
      <c r="J65" s="654"/>
    </row>
    <row r="66" spans="1:12" s="348" customFormat="1" ht="14.25" x14ac:dyDescent="0.2">
      <c r="A66" s="427">
        <v>1715</v>
      </c>
      <c r="B66" s="18"/>
      <c r="C66" s="428" t="s">
        <v>38</v>
      </c>
      <c r="D66" s="60">
        <f t="shared" si="0"/>
        <v>0</v>
      </c>
      <c r="E66" s="74"/>
      <c r="F66" s="401"/>
      <c r="G66" s="81"/>
      <c r="H66" s="77"/>
      <c r="I66" s="358"/>
      <c r="J66" s="654"/>
    </row>
    <row r="67" spans="1:12" s="348" customFormat="1" ht="14.25" x14ac:dyDescent="0.2">
      <c r="A67" s="427">
        <v>1716</v>
      </c>
      <c r="B67" s="18"/>
      <c r="C67" s="428" t="s">
        <v>424</v>
      </c>
      <c r="D67" s="60">
        <f t="shared" si="0"/>
        <v>0</v>
      </c>
      <c r="E67" s="74"/>
      <c r="F67" s="401"/>
      <c r="G67" s="81"/>
      <c r="H67" s="77"/>
      <c r="I67" s="358"/>
      <c r="J67" s="654"/>
    </row>
    <row r="68" spans="1:12" s="348" customFormat="1" ht="28.5" x14ac:dyDescent="0.2">
      <c r="A68" s="427">
        <v>1717</v>
      </c>
      <c r="B68" s="18"/>
      <c r="C68" s="428" t="s">
        <v>425</v>
      </c>
      <c r="D68" s="60">
        <f t="shared" si="0"/>
        <v>0</v>
      </c>
      <c r="E68" s="74"/>
      <c r="F68" s="401"/>
      <c r="G68" s="81"/>
      <c r="H68" s="77"/>
      <c r="I68" s="358"/>
      <c r="J68" s="654"/>
    </row>
    <row r="69" spans="1:12" s="348" customFormat="1" ht="14.25" x14ac:dyDescent="0.2">
      <c r="A69" s="427">
        <v>1718</v>
      </c>
      <c r="B69" s="18"/>
      <c r="C69" s="428" t="s">
        <v>426</v>
      </c>
      <c r="D69" s="60">
        <f t="shared" si="0"/>
        <v>0</v>
      </c>
      <c r="E69" s="74"/>
      <c r="F69" s="401"/>
      <c r="G69" s="81"/>
      <c r="H69" s="77"/>
      <c r="I69" s="358"/>
      <c r="J69" s="654"/>
    </row>
    <row r="70" spans="1:12" s="348" customFormat="1" ht="14.25" x14ac:dyDescent="0.2">
      <c r="A70" s="427">
        <v>1719</v>
      </c>
      <c r="B70" s="18"/>
      <c r="C70" s="428" t="s">
        <v>427</v>
      </c>
      <c r="D70" s="60">
        <f t="shared" si="0"/>
        <v>0</v>
      </c>
      <c r="E70" s="74"/>
      <c r="F70" s="401"/>
      <c r="G70" s="81"/>
      <c r="H70" s="77"/>
      <c r="I70" s="358"/>
      <c r="J70" s="654"/>
    </row>
    <row r="71" spans="1:12" s="344" customFormat="1" ht="25.5" x14ac:dyDescent="0.2">
      <c r="A71" s="349"/>
      <c r="B71" s="349"/>
      <c r="C71" s="362" t="s">
        <v>16</v>
      </c>
      <c r="D71" s="64">
        <f>SUM(D13:D70)</f>
        <v>0</v>
      </c>
      <c r="E71" s="64">
        <f>SUM(E13:E70)</f>
        <v>0</v>
      </c>
      <c r="F71" s="64">
        <f>SUM(F13:F70)</f>
        <v>0</v>
      </c>
      <c r="G71" s="64">
        <f>SUM(G13:G70)</f>
        <v>0</v>
      </c>
      <c r="H71" s="64">
        <f>SUM(H13:H70)</f>
        <v>0</v>
      </c>
      <c r="I71" s="350"/>
      <c r="J71" s="328"/>
      <c r="L71" s="45"/>
    </row>
    <row r="72" spans="1:12" s="348" customFormat="1" ht="28.5" x14ac:dyDescent="0.2">
      <c r="A72" s="427">
        <v>2111</v>
      </c>
      <c r="B72" s="385"/>
      <c r="C72" s="428" t="s">
        <v>249</v>
      </c>
      <c r="D72" s="60">
        <f t="shared" ref="D72:D135" si="1">SUM(E72:H72)</f>
        <v>15000</v>
      </c>
      <c r="E72" s="393"/>
      <c r="F72" s="399"/>
      <c r="G72" s="387">
        <v>10000</v>
      </c>
      <c r="H72" s="386">
        <v>5000</v>
      </c>
      <c r="I72" s="351"/>
    </row>
    <row r="73" spans="1:12" s="348" customFormat="1" ht="28.5" x14ac:dyDescent="0.2">
      <c r="A73" s="427">
        <v>2121</v>
      </c>
      <c r="B73" s="385"/>
      <c r="C73" s="428" t="s">
        <v>250</v>
      </c>
      <c r="D73" s="60">
        <f t="shared" si="1"/>
        <v>0</v>
      </c>
      <c r="E73" s="393"/>
      <c r="F73" s="399"/>
      <c r="G73" s="387"/>
      <c r="H73" s="386"/>
      <c r="I73" s="351"/>
    </row>
    <row r="74" spans="1:12" s="348" customFormat="1" ht="14.25" x14ac:dyDescent="0.2">
      <c r="A74" s="427">
        <v>2131</v>
      </c>
      <c r="B74" s="385"/>
      <c r="C74" s="428" t="s">
        <v>251</v>
      </c>
      <c r="D74" s="60">
        <f t="shared" si="1"/>
        <v>0</v>
      </c>
      <c r="E74" s="393"/>
      <c r="F74" s="399"/>
      <c r="G74" s="387"/>
      <c r="H74" s="386"/>
      <c r="I74" s="351"/>
    </row>
    <row r="75" spans="1:12" s="348" customFormat="1" ht="42.75" x14ac:dyDescent="0.2">
      <c r="A75" s="427">
        <v>2141</v>
      </c>
      <c r="B75" s="385"/>
      <c r="C75" s="428" t="s">
        <v>252</v>
      </c>
      <c r="D75" s="60">
        <f t="shared" si="1"/>
        <v>0</v>
      </c>
      <c r="E75" s="393"/>
      <c r="F75" s="399"/>
      <c r="G75" s="387"/>
      <c r="H75" s="386"/>
      <c r="I75" s="351"/>
    </row>
    <row r="76" spans="1:12" s="348" customFormat="1" ht="14.25" x14ac:dyDescent="0.2">
      <c r="A76" s="427">
        <v>2151</v>
      </c>
      <c r="B76" s="385"/>
      <c r="C76" s="428" t="s">
        <v>43</v>
      </c>
      <c r="D76" s="60">
        <f>SUM(E76:H76)</f>
        <v>0</v>
      </c>
      <c r="E76" s="393"/>
      <c r="F76" s="399"/>
      <c r="G76" s="387"/>
      <c r="H76" s="386"/>
      <c r="I76" s="351"/>
    </row>
    <row r="77" spans="1:12" s="348" customFormat="1" ht="14.25" x14ac:dyDescent="0.2">
      <c r="A77" s="427">
        <v>2161</v>
      </c>
      <c r="B77" s="385"/>
      <c r="C77" s="428" t="s">
        <v>44</v>
      </c>
      <c r="D77" s="60">
        <f t="shared" si="1"/>
        <v>0</v>
      </c>
      <c r="E77" s="393"/>
      <c r="F77" s="399"/>
      <c r="G77" s="387"/>
      <c r="H77" s="386"/>
      <c r="I77" s="351"/>
    </row>
    <row r="78" spans="1:12" s="348" customFormat="1" ht="14.25" x14ac:dyDescent="0.2">
      <c r="A78" s="427">
        <v>2171</v>
      </c>
      <c r="B78" s="385"/>
      <c r="C78" s="428" t="s">
        <v>253</v>
      </c>
      <c r="D78" s="60">
        <f t="shared" si="1"/>
        <v>0</v>
      </c>
      <c r="E78" s="393"/>
      <c r="F78" s="399"/>
      <c r="G78" s="387"/>
      <c r="H78" s="386"/>
      <c r="I78" s="351"/>
    </row>
    <row r="79" spans="1:12" s="348" customFormat="1" ht="28.5" x14ac:dyDescent="0.2">
      <c r="A79" s="427">
        <v>2181</v>
      </c>
      <c r="B79" s="385"/>
      <c r="C79" s="428" t="s">
        <v>254</v>
      </c>
      <c r="D79" s="60">
        <f t="shared" si="1"/>
        <v>0</v>
      </c>
      <c r="E79" s="393"/>
      <c r="F79" s="399"/>
      <c r="G79" s="387"/>
      <c r="H79" s="386"/>
      <c r="I79" s="351"/>
    </row>
    <row r="80" spans="1:12" s="348" customFormat="1" ht="14.25" x14ac:dyDescent="0.2">
      <c r="A80" s="427">
        <v>2182</v>
      </c>
      <c r="B80" s="385"/>
      <c r="C80" s="428" t="s">
        <v>255</v>
      </c>
      <c r="D80" s="60">
        <f t="shared" si="1"/>
        <v>0</v>
      </c>
      <c r="E80" s="393"/>
      <c r="F80" s="399"/>
      <c r="G80" s="387"/>
      <c r="H80" s="386"/>
      <c r="I80" s="351"/>
    </row>
    <row r="81" spans="1:9" s="348" customFormat="1" ht="14.25" x14ac:dyDescent="0.2">
      <c r="A81" s="427">
        <v>2183</v>
      </c>
      <c r="B81" s="385"/>
      <c r="C81" s="428" t="s">
        <v>256</v>
      </c>
      <c r="D81" s="60">
        <f t="shared" si="1"/>
        <v>0</v>
      </c>
      <c r="E81" s="393"/>
      <c r="F81" s="399"/>
      <c r="G81" s="387"/>
      <c r="H81" s="386"/>
      <c r="I81" s="351"/>
    </row>
    <row r="82" spans="1:9" s="348" customFormat="1" ht="42.75" x14ac:dyDescent="0.2">
      <c r="A82" s="427">
        <v>2211</v>
      </c>
      <c r="B82" s="385"/>
      <c r="C82" s="428" t="s">
        <v>257</v>
      </c>
      <c r="D82" s="60">
        <f t="shared" si="1"/>
        <v>0</v>
      </c>
      <c r="E82" s="393"/>
      <c r="F82" s="399"/>
      <c r="G82" s="387"/>
      <c r="H82" s="386"/>
      <c r="I82" s="351"/>
    </row>
    <row r="83" spans="1:9" s="348" customFormat="1" ht="71.25" x14ac:dyDescent="0.2">
      <c r="A83" s="427">
        <v>2212</v>
      </c>
      <c r="B83" s="385"/>
      <c r="C83" s="428" t="s">
        <v>258</v>
      </c>
      <c r="D83" s="60">
        <f t="shared" si="1"/>
        <v>79000</v>
      </c>
      <c r="E83" s="393"/>
      <c r="F83" s="399">
        <v>39000</v>
      </c>
      <c r="G83" s="387"/>
      <c r="H83" s="386">
        <f>25000+15000</f>
        <v>40000</v>
      </c>
      <c r="I83" s="351"/>
    </row>
    <row r="84" spans="1:9" s="348" customFormat="1" ht="42.75" x14ac:dyDescent="0.2">
      <c r="A84" s="427">
        <v>2213</v>
      </c>
      <c r="B84" s="385"/>
      <c r="C84" s="428" t="s">
        <v>259</v>
      </c>
      <c r="D84" s="60">
        <f t="shared" si="1"/>
        <v>0</v>
      </c>
      <c r="E84" s="393"/>
      <c r="F84" s="399"/>
      <c r="G84" s="387"/>
      <c r="H84" s="386"/>
      <c r="I84" s="351"/>
    </row>
    <row r="85" spans="1:9" s="348" customFormat="1" ht="42.75" x14ac:dyDescent="0.2">
      <c r="A85" s="427">
        <v>2214</v>
      </c>
      <c r="B85" s="385"/>
      <c r="C85" s="428" t="s">
        <v>260</v>
      </c>
      <c r="D85" s="60">
        <f t="shared" si="1"/>
        <v>0</v>
      </c>
      <c r="E85" s="393"/>
      <c r="F85" s="399"/>
      <c r="G85" s="387"/>
      <c r="H85" s="386"/>
      <c r="I85" s="351"/>
    </row>
    <row r="86" spans="1:9" s="348" customFormat="1" ht="42.75" x14ac:dyDescent="0.2">
      <c r="A86" s="427">
        <v>2215</v>
      </c>
      <c r="B86" s="385"/>
      <c r="C86" s="428" t="s">
        <v>261</v>
      </c>
      <c r="D86" s="60">
        <f t="shared" si="1"/>
        <v>0</v>
      </c>
      <c r="E86" s="393"/>
      <c r="F86" s="399"/>
      <c r="G86" s="387"/>
      <c r="H86" s="386"/>
      <c r="I86" s="351"/>
    </row>
    <row r="87" spans="1:9" s="348" customFormat="1" ht="42.75" x14ac:dyDescent="0.2">
      <c r="A87" s="427">
        <v>2216</v>
      </c>
      <c r="B87" s="385"/>
      <c r="C87" s="428" t="s">
        <v>262</v>
      </c>
      <c r="D87" s="60">
        <f t="shared" si="1"/>
        <v>0</v>
      </c>
      <c r="E87" s="393"/>
      <c r="F87" s="399"/>
      <c r="G87" s="387"/>
      <c r="H87" s="386"/>
      <c r="I87" s="351"/>
    </row>
    <row r="88" spans="1:9" s="348" customFormat="1" ht="14.25" x14ac:dyDescent="0.2">
      <c r="A88" s="427">
        <v>2221</v>
      </c>
      <c r="B88" s="385"/>
      <c r="C88" s="428" t="s">
        <v>263</v>
      </c>
      <c r="D88" s="60">
        <f t="shared" si="1"/>
        <v>0</v>
      </c>
      <c r="E88" s="393"/>
      <c r="F88" s="399"/>
      <c r="G88" s="387"/>
      <c r="H88" s="386"/>
      <c r="I88" s="351"/>
    </row>
    <row r="89" spans="1:9" s="348" customFormat="1" ht="28.5" x14ac:dyDescent="0.2">
      <c r="A89" s="427">
        <v>2231</v>
      </c>
      <c r="B89" s="385"/>
      <c r="C89" s="428" t="s">
        <v>48</v>
      </c>
      <c r="D89" s="60">
        <f t="shared" si="1"/>
        <v>0</v>
      </c>
      <c r="E89" s="393"/>
      <c r="F89" s="399"/>
      <c r="G89" s="387"/>
      <c r="H89" s="386"/>
      <c r="I89" s="351"/>
    </row>
    <row r="90" spans="1:9" s="348" customFormat="1" ht="42.75" x14ac:dyDescent="0.2">
      <c r="A90" s="427">
        <v>2311</v>
      </c>
      <c r="B90" s="385"/>
      <c r="C90" s="428" t="s">
        <v>264</v>
      </c>
      <c r="D90" s="60">
        <f t="shared" si="1"/>
        <v>0</v>
      </c>
      <c r="E90" s="393"/>
      <c r="F90" s="399"/>
      <c r="G90" s="387"/>
      <c r="H90" s="386"/>
      <c r="I90" s="351"/>
    </row>
    <row r="91" spans="1:9" s="348" customFormat="1" ht="28.5" x14ac:dyDescent="0.2">
      <c r="A91" s="427">
        <v>2321</v>
      </c>
      <c r="B91" s="385"/>
      <c r="C91" s="428" t="s">
        <v>265</v>
      </c>
      <c r="D91" s="60">
        <f t="shared" si="1"/>
        <v>0</v>
      </c>
      <c r="E91" s="393"/>
      <c r="F91" s="399"/>
      <c r="G91" s="387"/>
      <c r="H91" s="386"/>
      <c r="I91" s="351"/>
    </row>
    <row r="92" spans="1:9" s="348" customFormat="1" ht="42.75" x14ac:dyDescent="0.2">
      <c r="A92" s="427">
        <v>2331</v>
      </c>
      <c r="B92" s="385"/>
      <c r="C92" s="428" t="s">
        <v>266</v>
      </c>
      <c r="D92" s="60">
        <f t="shared" si="1"/>
        <v>0</v>
      </c>
      <c r="E92" s="393"/>
      <c r="F92" s="399"/>
      <c r="G92" s="387"/>
      <c r="H92" s="386"/>
      <c r="I92" s="351"/>
    </row>
    <row r="93" spans="1:9" s="348" customFormat="1" ht="42.75" x14ac:dyDescent="0.2">
      <c r="A93" s="427">
        <v>2341</v>
      </c>
      <c r="B93" s="385"/>
      <c r="C93" s="428" t="s">
        <v>267</v>
      </c>
      <c r="D93" s="60">
        <f t="shared" si="1"/>
        <v>0</v>
      </c>
      <c r="E93" s="393"/>
      <c r="F93" s="399"/>
      <c r="G93" s="387"/>
      <c r="H93" s="386"/>
      <c r="I93" s="351"/>
    </row>
    <row r="94" spans="1:9" s="348" customFormat="1" ht="42.75" x14ac:dyDescent="0.2">
      <c r="A94" s="427">
        <v>2351</v>
      </c>
      <c r="B94" s="385"/>
      <c r="C94" s="428" t="s">
        <v>268</v>
      </c>
      <c r="D94" s="60">
        <f t="shared" si="1"/>
        <v>0</v>
      </c>
      <c r="E94" s="393"/>
      <c r="F94" s="399"/>
      <c r="G94" s="387"/>
      <c r="H94" s="386"/>
      <c r="I94" s="351"/>
    </row>
    <row r="95" spans="1:9" s="348" customFormat="1" ht="42.75" x14ac:dyDescent="0.2">
      <c r="A95" s="427">
        <v>2361</v>
      </c>
      <c r="B95" s="385"/>
      <c r="C95" s="428" t="s">
        <v>269</v>
      </c>
      <c r="D95" s="60">
        <f t="shared" si="1"/>
        <v>0</v>
      </c>
      <c r="E95" s="393"/>
      <c r="F95" s="399"/>
      <c r="G95" s="387"/>
      <c r="H95" s="386"/>
      <c r="I95" s="351"/>
    </row>
    <row r="96" spans="1:9" s="348" customFormat="1" ht="28.5" x14ac:dyDescent="0.2">
      <c r="A96" s="427">
        <v>2371</v>
      </c>
      <c r="B96" s="385"/>
      <c r="C96" s="428" t="s">
        <v>248</v>
      </c>
      <c r="D96" s="60">
        <f t="shared" si="1"/>
        <v>0</v>
      </c>
      <c r="E96" s="393"/>
      <c r="F96" s="399"/>
      <c r="G96" s="387"/>
      <c r="H96" s="386"/>
      <c r="I96" s="351"/>
    </row>
    <row r="97" spans="1:9" s="348" customFormat="1" ht="28.5" x14ac:dyDescent="0.2">
      <c r="A97" s="427">
        <v>2381</v>
      </c>
      <c r="B97" s="385"/>
      <c r="C97" s="428" t="s">
        <v>270</v>
      </c>
      <c r="D97" s="60">
        <f t="shared" si="1"/>
        <v>0</v>
      </c>
      <c r="E97" s="393"/>
      <c r="F97" s="399"/>
      <c r="G97" s="387"/>
      <c r="H97" s="386"/>
      <c r="I97" s="351"/>
    </row>
    <row r="98" spans="1:9" s="348" customFormat="1" ht="28.5" x14ac:dyDescent="0.2">
      <c r="A98" s="427">
        <v>2391</v>
      </c>
      <c r="B98" s="385"/>
      <c r="C98" s="428" t="s">
        <v>271</v>
      </c>
      <c r="D98" s="60">
        <f t="shared" si="1"/>
        <v>0</v>
      </c>
      <c r="E98" s="393"/>
      <c r="F98" s="399"/>
      <c r="G98" s="387"/>
      <c r="H98" s="386"/>
      <c r="I98" s="351"/>
    </row>
    <row r="99" spans="1:9" s="348" customFormat="1" ht="14.25" x14ac:dyDescent="0.2">
      <c r="A99" s="427">
        <v>2411</v>
      </c>
      <c r="B99" s="385"/>
      <c r="C99" s="428" t="s">
        <v>49</v>
      </c>
      <c r="D99" s="60">
        <f t="shared" si="1"/>
        <v>0</v>
      </c>
      <c r="E99" s="393"/>
      <c r="F99" s="399"/>
      <c r="G99" s="387"/>
      <c r="H99" s="386"/>
      <c r="I99" s="351"/>
    </row>
    <row r="100" spans="1:9" s="348" customFormat="1" ht="14.25" x14ac:dyDescent="0.2">
      <c r="A100" s="427">
        <v>2421</v>
      </c>
      <c r="B100" s="385"/>
      <c r="C100" s="428" t="s">
        <v>50</v>
      </c>
      <c r="D100" s="60">
        <f t="shared" si="1"/>
        <v>0</v>
      </c>
      <c r="E100" s="393"/>
      <c r="F100" s="399"/>
      <c r="G100" s="387"/>
      <c r="H100" s="386"/>
      <c r="I100" s="351"/>
    </row>
    <row r="101" spans="1:9" s="348" customFormat="1" ht="14.25" x14ac:dyDescent="0.2">
      <c r="A101" s="427">
        <v>2431</v>
      </c>
      <c r="B101" s="385"/>
      <c r="C101" s="428" t="s">
        <v>272</v>
      </c>
      <c r="D101" s="60">
        <f t="shared" si="1"/>
        <v>0</v>
      </c>
      <c r="E101" s="393"/>
      <c r="F101" s="399"/>
      <c r="G101" s="387"/>
      <c r="H101" s="386"/>
      <c r="I101" s="351"/>
    </row>
    <row r="102" spans="1:9" s="348" customFormat="1" ht="14.25" x14ac:dyDescent="0.2">
      <c r="A102" s="427">
        <v>2441</v>
      </c>
      <c r="B102" s="385"/>
      <c r="C102" s="428" t="s">
        <v>52</v>
      </c>
      <c r="D102" s="60">
        <f t="shared" si="1"/>
        <v>0</v>
      </c>
      <c r="E102" s="393"/>
      <c r="F102" s="399"/>
      <c r="G102" s="387"/>
      <c r="H102" s="386"/>
      <c r="I102" s="351"/>
    </row>
    <row r="103" spans="1:9" s="348" customFormat="1" ht="14.25" x14ac:dyDescent="0.2">
      <c r="A103" s="427">
        <v>2451</v>
      </c>
      <c r="B103" s="385"/>
      <c r="C103" s="428" t="s">
        <v>53</v>
      </c>
      <c r="D103" s="60">
        <f t="shared" si="1"/>
        <v>0</v>
      </c>
      <c r="E103" s="393"/>
      <c r="F103" s="399"/>
      <c r="G103" s="387"/>
      <c r="H103" s="386"/>
      <c r="I103" s="351"/>
    </row>
    <row r="104" spans="1:9" s="348" customFormat="1" ht="14.25" x14ac:dyDescent="0.2">
      <c r="A104" s="427">
        <v>2461</v>
      </c>
      <c r="B104" s="385"/>
      <c r="C104" s="428" t="s">
        <v>273</v>
      </c>
      <c r="D104" s="60">
        <f t="shared" si="1"/>
        <v>0</v>
      </c>
      <c r="E104" s="393"/>
      <c r="F104" s="399"/>
      <c r="G104" s="387"/>
      <c r="H104" s="386"/>
      <c r="I104" s="351"/>
    </row>
    <row r="105" spans="1:9" s="348" customFormat="1" ht="28.5" x14ac:dyDescent="0.2">
      <c r="A105" s="427">
        <v>2471</v>
      </c>
      <c r="B105" s="385"/>
      <c r="C105" s="428" t="s">
        <v>274</v>
      </c>
      <c r="D105" s="60">
        <f t="shared" si="1"/>
        <v>0</v>
      </c>
      <c r="E105" s="393"/>
      <c r="F105" s="399"/>
      <c r="G105" s="387"/>
      <c r="H105" s="386"/>
      <c r="I105" s="351"/>
    </row>
    <row r="106" spans="1:9" s="348" customFormat="1" ht="14.25" x14ac:dyDescent="0.2">
      <c r="A106" s="427">
        <v>2481</v>
      </c>
      <c r="B106" s="385"/>
      <c r="C106" s="428" t="s">
        <v>56</v>
      </c>
      <c r="D106" s="60">
        <f t="shared" si="1"/>
        <v>0</v>
      </c>
      <c r="E106" s="393"/>
      <c r="F106" s="403"/>
      <c r="G106" s="387"/>
      <c r="H106" s="83"/>
      <c r="I106" s="351"/>
    </row>
    <row r="107" spans="1:9" s="348" customFormat="1" ht="28.5" x14ac:dyDescent="0.2">
      <c r="A107" s="427">
        <v>2491</v>
      </c>
      <c r="B107" s="385"/>
      <c r="C107" s="428" t="s">
        <v>57</v>
      </c>
      <c r="D107" s="60">
        <f t="shared" si="1"/>
        <v>0</v>
      </c>
      <c r="E107" s="393"/>
      <c r="F107" s="403"/>
      <c r="G107" s="387"/>
      <c r="H107" s="78"/>
      <c r="I107" s="351"/>
    </row>
    <row r="108" spans="1:9" s="348" customFormat="1" ht="14.25" x14ac:dyDescent="0.2">
      <c r="A108" s="427">
        <v>2511</v>
      </c>
      <c r="B108" s="385"/>
      <c r="C108" s="428" t="s">
        <v>58</v>
      </c>
      <c r="D108" s="60">
        <f t="shared" si="1"/>
        <v>0</v>
      </c>
      <c r="E108" s="393"/>
      <c r="F108" s="403"/>
      <c r="G108" s="82"/>
      <c r="H108" s="78"/>
      <c r="I108" s="351"/>
    </row>
    <row r="109" spans="1:9" s="348" customFormat="1" ht="30.6" customHeight="1" x14ac:dyDescent="0.2">
      <c r="A109" s="427">
        <v>2521</v>
      </c>
      <c r="B109" s="385"/>
      <c r="C109" s="428" t="s">
        <v>59</v>
      </c>
      <c r="D109" s="60">
        <f t="shared" si="1"/>
        <v>0</v>
      </c>
      <c r="E109" s="393"/>
      <c r="F109" s="399"/>
      <c r="G109" s="387"/>
      <c r="H109" s="386"/>
      <c r="I109" s="351"/>
    </row>
    <row r="110" spans="1:9" s="348" customFormat="1" ht="14.25" x14ac:dyDescent="0.2">
      <c r="A110" s="427">
        <v>2531</v>
      </c>
      <c r="B110" s="385"/>
      <c r="C110" s="428" t="s">
        <v>60</v>
      </c>
      <c r="D110" s="60">
        <f t="shared" si="1"/>
        <v>0</v>
      </c>
      <c r="E110" s="393"/>
      <c r="F110" s="402"/>
      <c r="G110" s="82"/>
      <c r="H110" s="78"/>
      <c r="I110" s="351"/>
    </row>
    <row r="111" spans="1:9" s="348" customFormat="1" ht="28.5" x14ac:dyDescent="0.2">
      <c r="A111" s="427">
        <v>2541</v>
      </c>
      <c r="B111" s="385"/>
      <c r="C111" s="428" t="s">
        <v>61</v>
      </c>
      <c r="D111" s="60">
        <f>SUM(E111:H111)</f>
        <v>0</v>
      </c>
      <c r="E111" s="393"/>
      <c r="F111" s="402"/>
      <c r="G111" s="82"/>
      <c r="H111" s="78"/>
      <c r="I111" s="351"/>
    </row>
    <row r="112" spans="1:9" s="348" customFormat="1" ht="28.5" x14ac:dyDescent="0.2">
      <c r="A112" s="427">
        <v>2551</v>
      </c>
      <c r="B112" s="385"/>
      <c r="C112" s="428" t="s">
        <v>62</v>
      </c>
      <c r="D112" s="60">
        <f>SUM(E112:H112)</f>
        <v>0</v>
      </c>
      <c r="E112" s="393"/>
      <c r="F112" s="402"/>
      <c r="G112" s="82"/>
      <c r="H112" s="78"/>
      <c r="I112" s="351"/>
    </row>
    <row r="113" spans="1:9" s="348" customFormat="1" ht="28.5" x14ac:dyDescent="0.2">
      <c r="A113" s="427">
        <v>2561</v>
      </c>
      <c r="B113" s="385"/>
      <c r="C113" s="428" t="s">
        <v>275</v>
      </c>
      <c r="D113" s="60">
        <f t="shared" si="1"/>
        <v>0</v>
      </c>
      <c r="E113" s="393"/>
      <c r="F113" s="402"/>
      <c r="G113" s="82"/>
      <c r="H113" s="78"/>
      <c r="I113" s="351"/>
    </row>
    <row r="114" spans="1:9" s="348" customFormat="1" ht="14.25" x14ac:dyDescent="0.2">
      <c r="A114" s="427">
        <v>2591</v>
      </c>
      <c r="B114" s="385"/>
      <c r="C114" s="428" t="s">
        <v>64</v>
      </c>
      <c r="D114" s="60">
        <f t="shared" si="1"/>
        <v>0</v>
      </c>
      <c r="E114" s="393"/>
      <c r="F114" s="402"/>
      <c r="G114" s="82"/>
      <c r="H114" s="78"/>
      <c r="I114" s="351"/>
    </row>
    <row r="115" spans="1:9" s="348" customFormat="1" ht="71.25" x14ac:dyDescent="0.2">
      <c r="A115" s="427">
        <v>2611</v>
      </c>
      <c r="B115" s="385"/>
      <c r="C115" s="428" t="s">
        <v>276</v>
      </c>
      <c r="D115" s="60">
        <f t="shared" si="1"/>
        <v>0</v>
      </c>
      <c r="E115" s="393"/>
      <c r="F115" s="402"/>
      <c r="G115" s="82"/>
      <c r="H115" s="78"/>
      <c r="I115" s="351"/>
    </row>
    <row r="116" spans="1:9" s="348" customFormat="1" ht="57" x14ac:dyDescent="0.2">
      <c r="A116" s="427">
        <v>2612</v>
      </c>
      <c r="B116" s="385"/>
      <c r="C116" s="428" t="s">
        <v>277</v>
      </c>
      <c r="D116" s="60">
        <f t="shared" si="1"/>
        <v>0</v>
      </c>
      <c r="E116" s="393"/>
      <c r="F116" s="402"/>
      <c r="G116" s="82"/>
      <c r="H116" s="78"/>
      <c r="I116" s="351"/>
    </row>
    <row r="117" spans="1:9" s="348" customFormat="1" ht="57" x14ac:dyDescent="0.2">
      <c r="A117" s="427">
        <v>2613</v>
      </c>
      <c r="B117" s="385"/>
      <c r="C117" s="428" t="s">
        <v>278</v>
      </c>
      <c r="D117" s="60">
        <f t="shared" si="1"/>
        <v>0</v>
      </c>
      <c r="E117" s="393"/>
      <c r="F117" s="402"/>
      <c r="G117" s="82"/>
      <c r="H117" s="78"/>
      <c r="I117" s="351"/>
    </row>
    <row r="118" spans="1:9" s="348" customFormat="1" ht="42.75" x14ac:dyDescent="0.2">
      <c r="A118" s="427">
        <v>2614</v>
      </c>
      <c r="B118" s="385"/>
      <c r="C118" s="428" t="s">
        <v>279</v>
      </c>
      <c r="D118" s="60">
        <f t="shared" si="1"/>
        <v>0</v>
      </c>
      <c r="E118" s="393"/>
      <c r="F118" s="402"/>
      <c r="G118" s="82"/>
      <c r="H118" s="78"/>
      <c r="I118" s="351"/>
    </row>
    <row r="119" spans="1:9" s="348" customFormat="1" ht="14.25" x14ac:dyDescent="0.2">
      <c r="A119" s="427">
        <v>2711</v>
      </c>
      <c r="B119" s="352"/>
      <c r="C119" s="428" t="s">
        <v>67</v>
      </c>
      <c r="D119" s="60">
        <f t="shared" si="1"/>
        <v>0</v>
      </c>
      <c r="E119" s="393"/>
      <c r="F119" s="402"/>
      <c r="G119" s="82"/>
      <c r="H119" s="78"/>
      <c r="I119" s="351"/>
    </row>
    <row r="120" spans="1:9" s="348" customFormat="1" ht="28.5" x14ac:dyDescent="0.2">
      <c r="A120" s="427">
        <v>2721</v>
      </c>
      <c r="B120" s="352"/>
      <c r="C120" s="428" t="s">
        <v>68</v>
      </c>
      <c r="D120" s="60">
        <f t="shared" si="1"/>
        <v>0</v>
      </c>
      <c r="E120" s="393"/>
      <c r="F120" s="399"/>
      <c r="G120" s="82"/>
      <c r="H120" s="78"/>
      <c r="I120" s="351"/>
    </row>
    <row r="121" spans="1:9" s="348" customFormat="1" ht="14.25" x14ac:dyDescent="0.2">
      <c r="A121" s="427">
        <v>2731</v>
      </c>
      <c r="B121" s="385"/>
      <c r="C121" s="428" t="s">
        <v>69</v>
      </c>
      <c r="D121" s="60">
        <f t="shared" si="1"/>
        <v>0</v>
      </c>
      <c r="E121" s="393"/>
      <c r="F121" s="399"/>
      <c r="G121" s="387"/>
      <c r="H121" s="386"/>
      <c r="I121" s="351"/>
    </row>
    <row r="122" spans="1:9" s="348" customFormat="1" ht="14.25" x14ac:dyDescent="0.2">
      <c r="A122" s="427">
        <v>2741</v>
      </c>
      <c r="B122" s="385"/>
      <c r="C122" s="428" t="s">
        <v>280</v>
      </c>
      <c r="D122" s="60">
        <f t="shared" si="1"/>
        <v>0</v>
      </c>
      <c r="E122" s="393"/>
      <c r="F122" s="402"/>
      <c r="G122" s="387"/>
      <c r="H122" s="78"/>
      <c r="I122" s="351"/>
    </row>
    <row r="123" spans="1:9" s="348" customFormat="1" ht="28.9" customHeight="1" x14ac:dyDescent="0.2">
      <c r="A123" s="427">
        <v>2751</v>
      </c>
      <c r="B123" s="385"/>
      <c r="C123" s="428" t="s">
        <v>281</v>
      </c>
      <c r="D123" s="60">
        <f t="shared" si="1"/>
        <v>0</v>
      </c>
      <c r="E123" s="393"/>
      <c r="F123" s="399"/>
      <c r="G123" s="387"/>
      <c r="H123" s="386"/>
      <c r="I123" s="351"/>
    </row>
    <row r="124" spans="1:9" s="348" customFormat="1" ht="14.25" x14ac:dyDescent="0.2">
      <c r="A124" s="427">
        <v>2811</v>
      </c>
      <c r="B124" s="385"/>
      <c r="C124" s="428" t="s">
        <v>282</v>
      </c>
      <c r="D124" s="60">
        <f t="shared" si="1"/>
        <v>0</v>
      </c>
      <c r="E124" s="393"/>
      <c r="F124" s="403"/>
      <c r="G124" s="82"/>
      <c r="H124" s="78"/>
      <c r="I124" s="351"/>
    </row>
    <row r="125" spans="1:9" s="348" customFormat="1" ht="24" customHeight="1" x14ac:dyDescent="0.2">
      <c r="A125" s="427">
        <v>2821</v>
      </c>
      <c r="B125" s="385"/>
      <c r="C125" s="428" t="s">
        <v>283</v>
      </c>
      <c r="D125" s="60">
        <f t="shared" si="1"/>
        <v>0</v>
      </c>
      <c r="E125" s="393"/>
      <c r="F125" s="403"/>
      <c r="G125" s="82"/>
      <c r="H125" s="78"/>
      <c r="I125" s="351"/>
    </row>
    <row r="126" spans="1:9" s="348" customFormat="1" ht="28.5" x14ac:dyDescent="0.2">
      <c r="A126" s="427">
        <v>2831</v>
      </c>
      <c r="B126" s="385"/>
      <c r="C126" s="428" t="s">
        <v>284</v>
      </c>
      <c r="D126" s="60">
        <f t="shared" si="1"/>
        <v>0</v>
      </c>
      <c r="E126" s="393"/>
      <c r="F126" s="399"/>
      <c r="G126" s="82"/>
      <c r="H126" s="78"/>
      <c r="I126" s="351"/>
    </row>
    <row r="127" spans="1:9" s="348" customFormat="1" ht="26.45" customHeight="1" x14ac:dyDescent="0.2">
      <c r="A127" s="427">
        <v>2911</v>
      </c>
      <c r="B127" s="385"/>
      <c r="C127" s="428" t="s">
        <v>70</v>
      </c>
      <c r="D127" s="60">
        <f t="shared" si="1"/>
        <v>0</v>
      </c>
      <c r="E127" s="393"/>
      <c r="F127" s="403"/>
      <c r="G127" s="82"/>
      <c r="H127" s="78"/>
      <c r="I127" s="351"/>
    </row>
    <row r="128" spans="1:9" s="348" customFormat="1" ht="28.5" x14ac:dyDescent="0.2">
      <c r="A128" s="427">
        <v>2921</v>
      </c>
      <c r="B128" s="385"/>
      <c r="C128" s="428" t="s">
        <v>71</v>
      </c>
      <c r="D128" s="60">
        <f t="shared" si="1"/>
        <v>0</v>
      </c>
      <c r="E128" s="393"/>
      <c r="F128" s="403"/>
      <c r="G128" s="82"/>
      <c r="H128" s="78"/>
      <c r="I128" s="351"/>
    </row>
    <row r="129" spans="1:10" s="348" customFormat="1" ht="57" x14ac:dyDescent="0.2">
      <c r="A129" s="427">
        <v>2931</v>
      </c>
      <c r="B129" s="385"/>
      <c r="C129" s="428" t="s">
        <v>72</v>
      </c>
      <c r="D129" s="60">
        <f t="shared" si="1"/>
        <v>0</v>
      </c>
      <c r="E129" s="393"/>
      <c r="F129" s="399"/>
      <c r="G129" s="387"/>
      <c r="H129" s="386"/>
      <c r="I129" s="351"/>
    </row>
    <row r="130" spans="1:10" s="348" customFormat="1" ht="42.75" x14ac:dyDescent="0.2">
      <c r="A130" s="427">
        <v>2941</v>
      </c>
      <c r="B130" s="385"/>
      <c r="C130" s="428" t="s">
        <v>285</v>
      </c>
      <c r="D130" s="60">
        <f t="shared" si="1"/>
        <v>0</v>
      </c>
      <c r="E130" s="393"/>
      <c r="F130" s="399"/>
      <c r="G130" s="82"/>
      <c r="H130" s="78"/>
      <c r="I130" s="351"/>
    </row>
    <row r="131" spans="1:10" s="348" customFormat="1" ht="42.75" x14ac:dyDescent="0.2">
      <c r="A131" s="427">
        <v>2951</v>
      </c>
      <c r="B131" s="385"/>
      <c r="C131" s="428" t="s">
        <v>286</v>
      </c>
      <c r="D131" s="60">
        <f t="shared" si="1"/>
        <v>0</v>
      </c>
      <c r="E131" s="393"/>
      <c r="F131" s="403"/>
      <c r="G131" s="82"/>
      <c r="H131" s="78"/>
      <c r="I131" s="351"/>
    </row>
    <row r="132" spans="1:10" s="348" customFormat="1" ht="28.5" x14ac:dyDescent="0.2">
      <c r="A132" s="427">
        <v>2961</v>
      </c>
      <c r="B132" s="385"/>
      <c r="C132" s="428" t="s">
        <v>75</v>
      </c>
      <c r="D132" s="60">
        <f t="shared" si="1"/>
        <v>0</v>
      </c>
      <c r="E132" s="393"/>
      <c r="F132" s="403"/>
      <c r="G132" s="82"/>
      <c r="H132" s="78"/>
      <c r="I132" s="351"/>
    </row>
    <row r="133" spans="1:10" s="348" customFormat="1" ht="28.5" x14ac:dyDescent="0.2">
      <c r="A133" s="427">
        <v>2971</v>
      </c>
      <c r="B133" s="385"/>
      <c r="C133" s="428" t="s">
        <v>287</v>
      </c>
      <c r="D133" s="60">
        <f t="shared" si="1"/>
        <v>0</v>
      </c>
      <c r="E133" s="393"/>
      <c r="F133" s="403"/>
      <c r="G133" s="82"/>
      <c r="H133" s="78"/>
      <c r="I133" s="351"/>
    </row>
    <row r="134" spans="1:10" s="348" customFormat="1" ht="28.5" x14ac:dyDescent="0.2">
      <c r="A134" s="427">
        <v>2981</v>
      </c>
      <c r="B134" s="385"/>
      <c r="C134" s="428" t="s">
        <v>76</v>
      </c>
      <c r="D134" s="60">
        <f t="shared" si="1"/>
        <v>0</v>
      </c>
      <c r="E134" s="393"/>
      <c r="F134" s="403"/>
      <c r="G134" s="82"/>
      <c r="H134" s="78"/>
      <c r="I134" s="351"/>
    </row>
    <row r="135" spans="1:10" s="348" customFormat="1" ht="27.6" customHeight="1" x14ac:dyDescent="0.2">
      <c r="A135" s="427">
        <v>2991</v>
      </c>
      <c r="B135" s="385"/>
      <c r="C135" s="428" t="s">
        <v>77</v>
      </c>
      <c r="D135" s="60">
        <f t="shared" si="1"/>
        <v>0</v>
      </c>
      <c r="E135" s="393"/>
      <c r="F135" s="403"/>
      <c r="G135" s="82"/>
      <c r="H135" s="78"/>
      <c r="I135" s="351"/>
    </row>
    <row r="136" spans="1:10" s="344" customFormat="1" ht="25.5" x14ac:dyDescent="0.2">
      <c r="A136" s="349"/>
      <c r="B136" s="349"/>
      <c r="C136" s="362" t="s">
        <v>17</v>
      </c>
      <c r="D136" s="65">
        <f>SUM(D72:D135)</f>
        <v>94000</v>
      </c>
      <c r="E136" s="65">
        <f>SUM(E72:E135)</f>
        <v>0</v>
      </c>
      <c r="F136" s="65">
        <f>SUM(F72:F135)</f>
        <v>39000</v>
      </c>
      <c r="G136" s="65">
        <f>SUM(G72:G135)</f>
        <v>10000</v>
      </c>
      <c r="H136" s="65">
        <f>SUM(H72:H135)</f>
        <v>45000</v>
      </c>
      <c r="I136" s="350"/>
      <c r="J136" s="328"/>
    </row>
    <row r="137" spans="1:10" s="348" customFormat="1" ht="14.25" x14ac:dyDescent="0.2">
      <c r="A137" s="427">
        <v>3111</v>
      </c>
      <c r="B137" s="385"/>
      <c r="C137" s="428" t="s">
        <v>288</v>
      </c>
      <c r="D137" s="60">
        <f t="shared" ref="D137:D204" si="2">SUM(E137:H137)</f>
        <v>0</v>
      </c>
      <c r="E137" s="393"/>
      <c r="F137" s="399"/>
      <c r="G137" s="387"/>
      <c r="H137" s="386"/>
      <c r="I137" s="351"/>
    </row>
    <row r="138" spans="1:10" s="348" customFormat="1" ht="14.25" x14ac:dyDescent="0.2">
      <c r="A138" s="427">
        <v>3112</v>
      </c>
      <c r="B138" s="385"/>
      <c r="C138" s="428" t="s">
        <v>289</v>
      </c>
      <c r="D138" s="60">
        <f t="shared" si="2"/>
        <v>0</v>
      </c>
      <c r="E138" s="393"/>
      <c r="F138" s="399"/>
      <c r="G138" s="82"/>
      <c r="H138" s="78"/>
      <c r="I138" s="351"/>
    </row>
    <row r="139" spans="1:10" s="348" customFormat="1" ht="28.5" x14ac:dyDescent="0.2">
      <c r="A139" s="427">
        <v>3113</v>
      </c>
      <c r="B139" s="385"/>
      <c r="C139" s="428" t="s">
        <v>290</v>
      </c>
      <c r="D139" s="60">
        <f t="shared" si="2"/>
        <v>0</v>
      </c>
      <c r="E139" s="331"/>
      <c r="F139" s="403"/>
      <c r="G139" s="82"/>
      <c r="H139" s="78"/>
      <c r="I139" s="351"/>
    </row>
    <row r="140" spans="1:10" s="348" customFormat="1" ht="14.25" x14ac:dyDescent="0.2">
      <c r="A140" s="427">
        <v>3121</v>
      </c>
      <c r="B140" s="385"/>
      <c r="C140" s="428" t="s">
        <v>291</v>
      </c>
      <c r="D140" s="60">
        <f t="shared" si="2"/>
        <v>0</v>
      </c>
      <c r="E140" s="393"/>
      <c r="F140" s="399"/>
      <c r="G140" s="387"/>
      <c r="H140" s="386"/>
      <c r="I140" s="351"/>
    </row>
    <row r="141" spans="1:10" s="348" customFormat="1" ht="14.25" x14ac:dyDescent="0.2">
      <c r="A141" s="427">
        <v>3131</v>
      </c>
      <c r="B141" s="385"/>
      <c r="C141" s="428" t="s">
        <v>292</v>
      </c>
      <c r="D141" s="60">
        <f t="shared" si="2"/>
        <v>0</v>
      </c>
      <c r="E141" s="393"/>
      <c r="F141" s="399"/>
      <c r="G141" s="387"/>
      <c r="H141" s="386"/>
      <c r="I141" s="351"/>
    </row>
    <row r="142" spans="1:10" s="348" customFormat="1" ht="14.25" x14ac:dyDescent="0.2">
      <c r="A142" s="427">
        <v>3141</v>
      </c>
      <c r="B142" s="385"/>
      <c r="C142" s="428" t="s">
        <v>293</v>
      </c>
      <c r="D142" s="60">
        <f t="shared" si="2"/>
        <v>0</v>
      </c>
      <c r="E142" s="393"/>
      <c r="F142" s="399"/>
      <c r="G142" s="387"/>
      <c r="H142" s="386"/>
      <c r="I142" s="351"/>
    </row>
    <row r="143" spans="1:10" s="348" customFormat="1" ht="14.25" x14ac:dyDescent="0.2">
      <c r="A143" s="427">
        <v>3151</v>
      </c>
      <c r="B143" s="385"/>
      <c r="C143" s="428" t="s">
        <v>294</v>
      </c>
      <c r="D143" s="60">
        <f t="shared" si="2"/>
        <v>0</v>
      </c>
      <c r="E143" s="393"/>
      <c r="F143" s="399"/>
      <c r="G143" s="387"/>
      <c r="H143" s="386"/>
      <c r="I143" s="351"/>
    </row>
    <row r="144" spans="1:10" s="348" customFormat="1" ht="28.5" x14ac:dyDescent="0.2">
      <c r="A144" s="427">
        <v>3161</v>
      </c>
      <c r="B144" s="353"/>
      <c r="C144" s="428" t="s">
        <v>295</v>
      </c>
      <c r="D144" s="60">
        <f t="shared" si="2"/>
        <v>0</v>
      </c>
      <c r="E144" s="393"/>
      <c r="F144" s="403"/>
      <c r="G144" s="82"/>
      <c r="H144" s="78"/>
      <c r="I144" s="351"/>
    </row>
    <row r="145" spans="1:9" s="348" customFormat="1" ht="28.5" x14ac:dyDescent="0.2">
      <c r="A145" s="427">
        <v>3171</v>
      </c>
      <c r="B145" s="385"/>
      <c r="C145" s="428" t="s">
        <v>296</v>
      </c>
      <c r="D145" s="60">
        <f t="shared" si="2"/>
        <v>0</v>
      </c>
      <c r="E145" s="393"/>
      <c r="F145" s="403"/>
      <c r="G145" s="82"/>
      <c r="H145" s="386"/>
      <c r="I145" s="351"/>
    </row>
    <row r="146" spans="1:9" s="348" customFormat="1" ht="14.25" x14ac:dyDescent="0.2">
      <c r="A146" s="427">
        <v>3181</v>
      </c>
      <c r="B146" s="385"/>
      <c r="C146" s="428" t="s">
        <v>297</v>
      </c>
      <c r="D146" s="60">
        <f t="shared" si="2"/>
        <v>0</v>
      </c>
      <c r="E146" s="393"/>
      <c r="F146" s="403"/>
      <c r="G146" s="82"/>
      <c r="H146" s="386"/>
      <c r="I146" s="351"/>
    </row>
    <row r="147" spans="1:9" s="348" customFormat="1" ht="14.25" x14ac:dyDescent="0.2">
      <c r="A147" s="427">
        <v>3182</v>
      </c>
      <c r="B147" s="385"/>
      <c r="C147" s="428" t="s">
        <v>298</v>
      </c>
      <c r="D147" s="60">
        <f t="shared" si="2"/>
        <v>0</v>
      </c>
      <c r="E147" s="393"/>
      <c r="F147" s="403"/>
      <c r="G147" s="82"/>
      <c r="H147" s="386"/>
      <c r="I147" s="351"/>
    </row>
    <row r="148" spans="1:9" s="348" customFormat="1" ht="28.5" x14ac:dyDescent="0.2">
      <c r="A148" s="427">
        <v>3191</v>
      </c>
      <c r="B148" s="385"/>
      <c r="C148" s="428" t="s">
        <v>299</v>
      </c>
      <c r="D148" s="60">
        <f t="shared" si="2"/>
        <v>0</v>
      </c>
      <c r="E148" s="393"/>
      <c r="F148" s="403"/>
      <c r="G148" s="82"/>
      <c r="H148" s="386"/>
      <c r="I148" s="351"/>
    </row>
    <row r="149" spans="1:9" s="348" customFormat="1" ht="14.25" x14ac:dyDescent="0.2">
      <c r="A149" s="427">
        <v>3192</v>
      </c>
      <c r="B149" s="385"/>
      <c r="C149" s="428" t="s">
        <v>300</v>
      </c>
      <c r="D149" s="60">
        <f t="shared" si="2"/>
        <v>0</v>
      </c>
      <c r="E149" s="393"/>
      <c r="F149" s="403"/>
      <c r="G149" s="82"/>
      <c r="H149" s="386"/>
      <c r="I149" s="351"/>
    </row>
    <row r="150" spans="1:9" s="348" customFormat="1" ht="14.25" x14ac:dyDescent="0.2">
      <c r="A150" s="427">
        <v>3211</v>
      </c>
      <c r="B150" s="385"/>
      <c r="C150" s="428" t="s">
        <v>301</v>
      </c>
      <c r="D150" s="60">
        <f t="shared" si="2"/>
        <v>0</v>
      </c>
      <c r="E150" s="393"/>
      <c r="F150" s="403"/>
      <c r="G150" s="82"/>
      <c r="H150" s="386"/>
      <c r="I150" s="351"/>
    </row>
    <row r="151" spans="1:9" s="348" customFormat="1" ht="14.25" x14ac:dyDescent="0.2">
      <c r="A151" s="427">
        <v>3221</v>
      </c>
      <c r="B151" s="385"/>
      <c r="C151" s="428" t="s">
        <v>302</v>
      </c>
      <c r="D151" s="60">
        <f t="shared" si="2"/>
        <v>23000</v>
      </c>
      <c r="E151" s="393"/>
      <c r="F151" s="403">
        <v>23000</v>
      </c>
      <c r="G151" s="82"/>
      <c r="H151" s="386"/>
      <c r="I151" s="351"/>
    </row>
    <row r="152" spans="1:9" s="348" customFormat="1" ht="14.25" x14ac:dyDescent="0.2">
      <c r="A152" s="427">
        <v>3231</v>
      </c>
      <c r="B152" s="385"/>
      <c r="C152" s="428" t="s">
        <v>303</v>
      </c>
      <c r="D152" s="60">
        <f t="shared" si="2"/>
        <v>0</v>
      </c>
      <c r="E152" s="393"/>
      <c r="F152" s="403"/>
      <c r="G152" s="82"/>
      <c r="H152" s="386"/>
      <c r="I152" s="351"/>
    </row>
    <row r="153" spans="1:9" s="348" customFormat="1" ht="28.5" x14ac:dyDescent="0.2">
      <c r="A153" s="427">
        <v>3232</v>
      </c>
      <c r="B153" s="385"/>
      <c r="C153" s="428" t="s">
        <v>304</v>
      </c>
      <c r="D153" s="60">
        <f t="shared" si="2"/>
        <v>0</v>
      </c>
      <c r="E153" s="393"/>
      <c r="F153" s="403"/>
      <c r="G153" s="82"/>
      <c r="H153" s="386"/>
      <c r="I153" s="351"/>
    </row>
    <row r="154" spans="1:9" s="348" customFormat="1" ht="28.5" x14ac:dyDescent="0.2">
      <c r="A154" s="427">
        <v>3241</v>
      </c>
      <c r="B154" s="385"/>
      <c r="C154" s="428" t="s">
        <v>305</v>
      </c>
      <c r="D154" s="60">
        <f t="shared" si="2"/>
        <v>0</v>
      </c>
      <c r="E154" s="393"/>
      <c r="F154" s="403"/>
      <c r="G154" s="82"/>
      <c r="H154" s="386"/>
      <c r="I154" s="351"/>
    </row>
    <row r="155" spans="1:9" s="348" customFormat="1" ht="71.25" x14ac:dyDescent="0.2">
      <c r="A155" s="427">
        <v>3251</v>
      </c>
      <c r="B155" s="385"/>
      <c r="C155" s="428" t="s">
        <v>306</v>
      </c>
      <c r="D155" s="60">
        <f t="shared" si="2"/>
        <v>0</v>
      </c>
      <c r="E155" s="393"/>
      <c r="F155" s="403"/>
      <c r="G155" s="82"/>
      <c r="H155" s="386"/>
      <c r="I155" s="351"/>
    </row>
    <row r="156" spans="1:9" s="348" customFormat="1" ht="57" x14ac:dyDescent="0.2">
      <c r="A156" s="427">
        <v>3252</v>
      </c>
      <c r="B156" s="385"/>
      <c r="C156" s="428" t="s">
        <v>307</v>
      </c>
      <c r="D156" s="60">
        <f t="shared" si="2"/>
        <v>0</v>
      </c>
      <c r="E156" s="393"/>
      <c r="F156" s="403"/>
      <c r="G156" s="82"/>
      <c r="H156" s="386"/>
      <c r="I156" s="351"/>
    </row>
    <row r="157" spans="1:9" s="348" customFormat="1" ht="57" x14ac:dyDescent="0.2">
      <c r="A157" s="427">
        <v>3253</v>
      </c>
      <c r="B157" s="385"/>
      <c r="C157" s="428" t="s">
        <v>308</v>
      </c>
      <c r="D157" s="60">
        <f t="shared" si="2"/>
        <v>0</v>
      </c>
      <c r="E157" s="393"/>
      <c r="F157" s="403"/>
      <c r="G157" s="82"/>
      <c r="H157" s="386"/>
      <c r="I157" s="351"/>
    </row>
    <row r="158" spans="1:9" s="348" customFormat="1" ht="57" x14ac:dyDescent="0.2">
      <c r="A158" s="427">
        <v>3254</v>
      </c>
      <c r="B158" s="385"/>
      <c r="C158" s="428" t="s">
        <v>309</v>
      </c>
      <c r="D158" s="60">
        <f t="shared" si="2"/>
        <v>0</v>
      </c>
      <c r="E158" s="393"/>
      <c r="F158" s="403"/>
      <c r="G158" s="82"/>
      <c r="H158" s="386"/>
      <c r="I158" s="351"/>
    </row>
    <row r="159" spans="1:9" s="348" customFormat="1" ht="28.5" x14ac:dyDescent="0.2">
      <c r="A159" s="427">
        <v>3261</v>
      </c>
      <c r="B159" s="385"/>
      <c r="C159" s="428" t="s">
        <v>310</v>
      </c>
      <c r="D159" s="60">
        <f t="shared" si="2"/>
        <v>0</v>
      </c>
      <c r="E159" s="393"/>
      <c r="F159" s="403"/>
      <c r="G159" s="82"/>
      <c r="H159" s="386"/>
      <c r="I159" s="351"/>
    </row>
    <row r="160" spans="1:9" s="348" customFormat="1" ht="14.25" x14ac:dyDescent="0.2">
      <c r="A160" s="427">
        <v>3271</v>
      </c>
      <c r="B160" s="385"/>
      <c r="C160" s="428" t="s">
        <v>311</v>
      </c>
      <c r="D160" s="60">
        <f t="shared" si="2"/>
        <v>0</v>
      </c>
      <c r="E160" s="393"/>
      <c r="F160" s="403"/>
      <c r="G160" s="82"/>
      <c r="H160" s="386"/>
      <c r="I160" s="351"/>
    </row>
    <row r="161" spans="1:9" s="348" customFormat="1" ht="14.25" x14ac:dyDescent="0.2">
      <c r="A161" s="427">
        <v>3291</v>
      </c>
      <c r="B161" s="385"/>
      <c r="C161" s="428" t="s">
        <v>312</v>
      </c>
      <c r="D161" s="60">
        <f t="shared" si="2"/>
        <v>0</v>
      </c>
      <c r="E161" s="393"/>
      <c r="F161" s="403"/>
      <c r="G161" s="82"/>
      <c r="H161" s="386"/>
      <c r="I161" s="351"/>
    </row>
    <row r="162" spans="1:9" s="348" customFormat="1" ht="28.5" x14ac:dyDescent="0.2">
      <c r="A162" s="427">
        <v>3292</v>
      </c>
      <c r="B162" s="385"/>
      <c r="C162" s="428" t="s">
        <v>313</v>
      </c>
      <c r="D162" s="60">
        <f t="shared" si="2"/>
        <v>0</v>
      </c>
      <c r="E162" s="393"/>
      <c r="F162" s="403"/>
      <c r="G162" s="82"/>
      <c r="H162" s="386"/>
      <c r="I162" s="351"/>
    </row>
    <row r="163" spans="1:9" s="348" customFormat="1" ht="14.25" x14ac:dyDescent="0.2">
      <c r="A163" s="427">
        <v>3293</v>
      </c>
      <c r="B163" s="385"/>
      <c r="C163" s="428" t="s">
        <v>314</v>
      </c>
      <c r="D163" s="60">
        <f t="shared" si="2"/>
        <v>0</v>
      </c>
      <c r="E163" s="393"/>
      <c r="F163" s="403"/>
      <c r="G163" s="82"/>
      <c r="H163" s="386"/>
      <c r="I163" s="351"/>
    </row>
    <row r="164" spans="1:9" s="348" customFormat="1" ht="28.5" x14ac:dyDescent="0.2">
      <c r="A164" s="427">
        <v>3311</v>
      </c>
      <c r="B164" s="385"/>
      <c r="C164" s="428" t="s">
        <v>88</v>
      </c>
      <c r="D164" s="60">
        <f t="shared" si="2"/>
        <v>70000</v>
      </c>
      <c r="E164" s="393"/>
      <c r="F164" s="403"/>
      <c r="G164" s="82">
        <v>70000</v>
      </c>
      <c r="H164" s="386"/>
      <c r="I164" s="351"/>
    </row>
    <row r="165" spans="1:9" s="348" customFormat="1" ht="28.5" x14ac:dyDescent="0.2">
      <c r="A165" s="427">
        <v>3321</v>
      </c>
      <c r="B165" s="385"/>
      <c r="C165" s="428" t="s">
        <v>315</v>
      </c>
      <c r="D165" s="60">
        <f t="shared" si="2"/>
        <v>0</v>
      </c>
      <c r="E165" s="393"/>
      <c r="F165" s="403"/>
      <c r="G165" s="82"/>
      <c r="H165" s="386"/>
      <c r="I165" s="351"/>
    </row>
    <row r="166" spans="1:9" s="348" customFormat="1" ht="28.5" x14ac:dyDescent="0.2">
      <c r="A166" s="427">
        <v>3331</v>
      </c>
      <c r="B166" s="385"/>
      <c r="C166" s="428" t="s">
        <v>316</v>
      </c>
      <c r="D166" s="60">
        <f t="shared" si="2"/>
        <v>250000</v>
      </c>
      <c r="E166" s="393"/>
      <c r="F166" s="403">
        <v>80000</v>
      </c>
      <c r="G166" s="82">
        <v>90000</v>
      </c>
      <c r="H166" s="386">
        <v>80000</v>
      </c>
      <c r="I166" s="351"/>
    </row>
    <row r="167" spans="1:9" s="348" customFormat="1" ht="14.25" x14ac:dyDescent="0.2">
      <c r="A167" s="427">
        <v>3341</v>
      </c>
      <c r="B167" s="385"/>
      <c r="C167" s="428" t="s">
        <v>90</v>
      </c>
      <c r="D167" s="60">
        <f t="shared" si="2"/>
        <v>0</v>
      </c>
      <c r="E167" s="393"/>
      <c r="F167" s="403"/>
      <c r="G167" s="82"/>
      <c r="H167" s="386"/>
      <c r="I167" s="351"/>
    </row>
    <row r="168" spans="1:9" s="348" customFormat="1" ht="14.25" x14ac:dyDescent="0.2">
      <c r="A168" s="427">
        <v>3342</v>
      </c>
      <c r="B168" s="385"/>
      <c r="C168" s="428" t="s">
        <v>91</v>
      </c>
      <c r="D168" s="60">
        <f t="shared" si="2"/>
        <v>0</v>
      </c>
      <c r="E168" s="393"/>
      <c r="F168" s="403"/>
      <c r="G168" s="82"/>
      <c r="H168" s="386"/>
      <c r="I168" s="351"/>
    </row>
    <row r="169" spans="1:9" s="348" customFormat="1" ht="28.5" x14ac:dyDescent="0.2">
      <c r="A169" s="427">
        <v>3351</v>
      </c>
      <c r="B169" s="385"/>
      <c r="C169" s="428" t="s">
        <v>317</v>
      </c>
      <c r="D169" s="60">
        <f t="shared" si="2"/>
        <v>0</v>
      </c>
      <c r="E169" s="393"/>
      <c r="F169" s="403"/>
      <c r="G169" s="82"/>
      <c r="H169" s="386"/>
      <c r="I169" s="351"/>
    </row>
    <row r="170" spans="1:9" s="348" customFormat="1" ht="14.25" x14ac:dyDescent="0.2">
      <c r="A170" s="427">
        <v>3361</v>
      </c>
      <c r="B170" s="385"/>
      <c r="C170" s="428" t="s">
        <v>318</v>
      </c>
      <c r="D170" s="60">
        <f t="shared" si="2"/>
        <v>0</v>
      </c>
      <c r="E170" s="393"/>
      <c r="F170" s="403"/>
      <c r="G170" s="82"/>
      <c r="H170" s="386"/>
      <c r="I170" s="351"/>
    </row>
    <row r="171" spans="1:9" s="348" customFormat="1" ht="28.5" x14ac:dyDescent="0.2">
      <c r="A171" s="427">
        <v>3362</v>
      </c>
      <c r="B171" s="385"/>
      <c r="C171" s="428" t="s">
        <v>319</v>
      </c>
      <c r="D171" s="60">
        <f t="shared" si="2"/>
        <v>0</v>
      </c>
      <c r="E171" s="393"/>
      <c r="F171" s="403"/>
      <c r="G171" s="82"/>
      <c r="H171" s="386"/>
      <c r="I171" s="351"/>
    </row>
    <row r="172" spans="1:9" s="348" customFormat="1" ht="28.5" x14ac:dyDescent="0.2">
      <c r="A172" s="427">
        <v>3363</v>
      </c>
      <c r="B172" s="385"/>
      <c r="C172" s="428" t="s">
        <v>320</v>
      </c>
      <c r="D172" s="60">
        <f t="shared" si="2"/>
        <v>0</v>
      </c>
      <c r="E172" s="393"/>
      <c r="F172" s="403"/>
      <c r="G172" s="82"/>
      <c r="H172" s="386"/>
      <c r="I172" s="351"/>
    </row>
    <row r="173" spans="1:9" s="348" customFormat="1" ht="42.75" x14ac:dyDescent="0.2">
      <c r="A173" s="427">
        <v>3364</v>
      </c>
      <c r="B173" s="385"/>
      <c r="C173" s="428" t="s">
        <v>321</v>
      </c>
      <c r="D173" s="60">
        <f t="shared" si="2"/>
        <v>0</v>
      </c>
      <c r="E173" s="393"/>
      <c r="F173" s="403"/>
      <c r="G173" s="82"/>
      <c r="H173" s="386"/>
      <c r="I173" s="351"/>
    </row>
    <row r="174" spans="1:9" s="348" customFormat="1" ht="57" x14ac:dyDescent="0.2">
      <c r="A174" s="427">
        <v>3365</v>
      </c>
      <c r="B174" s="385"/>
      <c r="C174" s="428" t="s">
        <v>322</v>
      </c>
      <c r="D174" s="60">
        <f t="shared" si="2"/>
        <v>0</v>
      </c>
      <c r="E174" s="393"/>
      <c r="F174" s="403"/>
      <c r="G174" s="82"/>
      <c r="H174" s="386"/>
      <c r="I174" s="351"/>
    </row>
    <row r="175" spans="1:9" s="348" customFormat="1" ht="14.25" x14ac:dyDescent="0.2">
      <c r="A175" s="427">
        <v>3371</v>
      </c>
      <c r="B175" s="385"/>
      <c r="C175" s="428" t="s">
        <v>323</v>
      </c>
      <c r="D175" s="60">
        <f t="shared" si="2"/>
        <v>0</v>
      </c>
      <c r="E175" s="393"/>
      <c r="F175" s="403"/>
      <c r="G175" s="82"/>
      <c r="H175" s="386"/>
      <c r="I175" s="351"/>
    </row>
    <row r="176" spans="1:9" s="348" customFormat="1" ht="14.25" x14ac:dyDescent="0.2">
      <c r="A176" s="427">
        <v>3381</v>
      </c>
      <c r="B176" s="385"/>
      <c r="C176" s="428" t="s">
        <v>94</v>
      </c>
      <c r="D176" s="60">
        <f t="shared" si="2"/>
        <v>0</v>
      </c>
      <c r="E176" s="393"/>
      <c r="F176" s="403"/>
      <c r="G176" s="82"/>
      <c r="H176" s="386"/>
      <c r="I176" s="351"/>
    </row>
    <row r="177" spans="1:9" s="348" customFormat="1" ht="28.5" x14ac:dyDescent="0.2">
      <c r="A177" s="427">
        <v>3391</v>
      </c>
      <c r="B177" s="385"/>
      <c r="C177" s="428" t="s">
        <v>95</v>
      </c>
      <c r="D177" s="60">
        <f t="shared" si="2"/>
        <v>0</v>
      </c>
      <c r="E177" s="393"/>
      <c r="F177" s="403"/>
      <c r="G177" s="82"/>
      <c r="H177" s="386"/>
      <c r="I177" s="351"/>
    </row>
    <row r="178" spans="1:9" s="348" customFormat="1" ht="14.25" x14ac:dyDescent="0.2">
      <c r="A178" s="427">
        <v>3411</v>
      </c>
      <c r="B178" s="385"/>
      <c r="C178" s="428" t="s">
        <v>324</v>
      </c>
      <c r="D178" s="60">
        <f t="shared" si="2"/>
        <v>0</v>
      </c>
      <c r="E178" s="393"/>
      <c r="F178" s="399"/>
      <c r="G178" s="387"/>
      <c r="H178" s="386"/>
      <c r="I178" s="351"/>
    </row>
    <row r="179" spans="1:9" s="348" customFormat="1" ht="28.5" x14ac:dyDescent="0.2">
      <c r="A179" s="427">
        <v>3421</v>
      </c>
      <c r="B179" s="385"/>
      <c r="C179" s="428" t="s">
        <v>325</v>
      </c>
      <c r="D179" s="60">
        <f t="shared" si="2"/>
        <v>0</v>
      </c>
      <c r="E179" s="393"/>
      <c r="F179" s="399"/>
      <c r="G179" s="387"/>
      <c r="H179" s="386"/>
      <c r="I179" s="351"/>
    </row>
    <row r="180" spans="1:9" s="348" customFormat="1" ht="28.5" x14ac:dyDescent="0.2">
      <c r="A180" s="427">
        <v>3431</v>
      </c>
      <c r="B180" s="385"/>
      <c r="C180" s="428" t="s">
        <v>326</v>
      </c>
      <c r="D180" s="60">
        <f t="shared" si="2"/>
        <v>0</v>
      </c>
      <c r="E180" s="393"/>
      <c r="F180" s="403"/>
      <c r="G180" s="82"/>
      <c r="H180" s="78"/>
      <c r="I180" s="351"/>
    </row>
    <row r="181" spans="1:9" s="348" customFormat="1" ht="28.5" x14ac:dyDescent="0.2">
      <c r="A181" s="427">
        <v>3441</v>
      </c>
      <c r="B181" s="385"/>
      <c r="C181" s="428" t="s">
        <v>327</v>
      </c>
      <c r="D181" s="60">
        <f t="shared" si="2"/>
        <v>0</v>
      </c>
      <c r="E181" s="393"/>
      <c r="F181" s="403"/>
      <c r="G181" s="82"/>
      <c r="H181" s="78"/>
      <c r="I181" s="351"/>
    </row>
    <row r="182" spans="1:9" s="348" customFormat="1" ht="23.45" customHeight="1" x14ac:dyDescent="0.2">
      <c r="A182" s="427">
        <v>3451</v>
      </c>
      <c r="B182" s="385"/>
      <c r="C182" s="428" t="s">
        <v>97</v>
      </c>
      <c r="D182" s="60">
        <f t="shared" si="2"/>
        <v>0</v>
      </c>
      <c r="E182" s="393"/>
      <c r="F182" s="403"/>
      <c r="G182" s="82"/>
      <c r="H182" s="78"/>
      <c r="I182" s="351"/>
    </row>
    <row r="183" spans="1:9" s="348" customFormat="1" ht="14.25" x14ac:dyDescent="0.2">
      <c r="A183" s="427">
        <v>3461</v>
      </c>
      <c r="B183" s="385"/>
      <c r="C183" s="428" t="s">
        <v>328</v>
      </c>
      <c r="D183" s="60">
        <f t="shared" si="2"/>
        <v>0</v>
      </c>
      <c r="E183" s="393"/>
      <c r="F183" s="404"/>
      <c r="G183" s="82"/>
      <c r="H183" s="78"/>
      <c r="I183" s="351"/>
    </row>
    <row r="184" spans="1:9" s="348" customFormat="1" ht="14.25" x14ac:dyDescent="0.2">
      <c r="A184" s="427">
        <v>3471</v>
      </c>
      <c r="B184" s="385"/>
      <c r="C184" s="428" t="s">
        <v>329</v>
      </c>
      <c r="D184" s="60">
        <f t="shared" si="2"/>
        <v>0</v>
      </c>
      <c r="E184" s="393"/>
      <c r="F184" s="403"/>
      <c r="G184" s="82"/>
      <c r="H184" s="78"/>
      <c r="I184" s="351"/>
    </row>
    <row r="185" spans="1:9" s="348" customFormat="1" ht="14.25" x14ac:dyDescent="0.2">
      <c r="A185" s="427">
        <v>3481</v>
      </c>
      <c r="B185" s="385"/>
      <c r="C185" s="428" t="s">
        <v>330</v>
      </c>
      <c r="D185" s="60">
        <f t="shared" si="2"/>
        <v>0</v>
      </c>
      <c r="E185" s="393"/>
      <c r="F185" s="399"/>
      <c r="G185" s="387"/>
      <c r="H185" s="386"/>
      <c r="I185" s="351"/>
    </row>
    <row r="186" spans="1:9" s="348" customFormat="1" ht="28.5" x14ac:dyDescent="0.2">
      <c r="A186" s="427">
        <v>3491</v>
      </c>
      <c r="B186" s="385"/>
      <c r="C186" s="428" t="s">
        <v>331</v>
      </c>
      <c r="D186" s="60">
        <f t="shared" si="2"/>
        <v>0</v>
      </c>
      <c r="E186" s="393"/>
      <c r="F186" s="399"/>
      <c r="G186" s="387"/>
      <c r="H186" s="386"/>
      <c r="I186" s="351"/>
    </row>
    <row r="187" spans="1:9" s="348" customFormat="1" ht="42.75" x14ac:dyDescent="0.2">
      <c r="A187" s="427">
        <v>3511</v>
      </c>
      <c r="B187" s="385"/>
      <c r="C187" s="428" t="s">
        <v>332</v>
      </c>
      <c r="D187" s="60">
        <f t="shared" si="2"/>
        <v>0</v>
      </c>
      <c r="E187" s="393"/>
      <c r="F187" s="403"/>
      <c r="G187" s="82"/>
      <c r="H187" s="78"/>
      <c r="I187" s="351"/>
    </row>
    <row r="188" spans="1:9" s="348" customFormat="1" ht="42.75" x14ac:dyDescent="0.2">
      <c r="A188" s="427">
        <v>3512</v>
      </c>
      <c r="B188" s="385"/>
      <c r="C188" s="428" t="s">
        <v>333</v>
      </c>
      <c r="D188" s="60">
        <f t="shared" si="2"/>
        <v>0</v>
      </c>
      <c r="E188" s="393"/>
      <c r="F188" s="403"/>
      <c r="G188" s="82"/>
      <c r="H188" s="78"/>
      <c r="I188" s="351"/>
    </row>
    <row r="189" spans="1:9" s="348" customFormat="1" ht="42.75" x14ac:dyDescent="0.2">
      <c r="A189" s="427">
        <v>3521</v>
      </c>
      <c r="B189" s="385"/>
      <c r="C189" s="428" t="s">
        <v>334</v>
      </c>
      <c r="D189" s="60">
        <f t="shared" si="2"/>
        <v>0</v>
      </c>
      <c r="E189" s="393"/>
      <c r="F189" s="403"/>
      <c r="G189" s="82"/>
      <c r="H189" s="78"/>
      <c r="I189" s="351"/>
    </row>
    <row r="190" spans="1:9" s="384" customFormat="1" ht="36.6" customHeight="1" x14ac:dyDescent="0.2">
      <c r="A190" s="427">
        <v>3531</v>
      </c>
      <c r="B190" s="385"/>
      <c r="C190" s="428" t="s">
        <v>335</v>
      </c>
      <c r="D190" s="60">
        <f t="shared" si="2"/>
        <v>0</v>
      </c>
      <c r="E190" s="393"/>
      <c r="F190" s="399"/>
      <c r="G190" s="387"/>
      <c r="H190" s="386"/>
      <c r="I190" s="390"/>
    </row>
    <row r="191" spans="1:9" s="348" customFormat="1" ht="33" customHeight="1" x14ac:dyDescent="0.2">
      <c r="A191" s="427">
        <v>3541</v>
      </c>
      <c r="B191" s="385"/>
      <c r="C191" s="428" t="s">
        <v>336</v>
      </c>
      <c r="D191" s="60">
        <f t="shared" si="2"/>
        <v>0</v>
      </c>
      <c r="E191" s="393"/>
      <c r="F191" s="399"/>
      <c r="G191" s="388"/>
      <c r="H191" s="78"/>
      <c r="I191" s="351"/>
    </row>
    <row r="192" spans="1:9" s="348" customFormat="1" ht="42.75" x14ac:dyDescent="0.2">
      <c r="A192" s="427">
        <v>3551</v>
      </c>
      <c r="B192" s="385"/>
      <c r="C192" s="428" t="s">
        <v>337</v>
      </c>
      <c r="D192" s="60">
        <f t="shared" si="2"/>
        <v>0</v>
      </c>
      <c r="E192" s="393"/>
      <c r="F192" s="403"/>
      <c r="G192" s="84"/>
      <c r="H192" s="386"/>
      <c r="I192" s="351"/>
    </row>
    <row r="193" spans="1:9" s="348" customFormat="1" ht="28.5" x14ac:dyDescent="0.2">
      <c r="A193" s="427">
        <v>3561</v>
      </c>
      <c r="B193" s="385"/>
      <c r="C193" s="428" t="s">
        <v>338</v>
      </c>
      <c r="D193" s="60">
        <f t="shared" si="2"/>
        <v>0</v>
      </c>
      <c r="E193" s="393"/>
      <c r="F193" s="404"/>
      <c r="G193" s="84"/>
      <c r="H193" s="78"/>
      <c r="I193" s="351"/>
    </row>
    <row r="194" spans="1:9" s="348" customFormat="1" ht="42.75" x14ac:dyDescent="0.2">
      <c r="A194" s="427">
        <v>3571</v>
      </c>
      <c r="B194" s="385"/>
      <c r="C194" s="428" t="s">
        <v>339</v>
      </c>
      <c r="D194" s="60">
        <f t="shared" si="2"/>
        <v>0</v>
      </c>
      <c r="E194" s="393"/>
      <c r="F194" s="404"/>
      <c r="G194" s="84"/>
      <c r="H194" s="78"/>
      <c r="I194" s="351"/>
    </row>
    <row r="195" spans="1:9" s="348" customFormat="1" ht="42.75" x14ac:dyDescent="0.2">
      <c r="A195" s="427">
        <v>3572</v>
      </c>
      <c r="B195" s="385"/>
      <c r="C195" s="428" t="s">
        <v>340</v>
      </c>
      <c r="D195" s="60">
        <f t="shared" si="2"/>
        <v>0</v>
      </c>
      <c r="E195" s="393"/>
      <c r="F195" s="403"/>
      <c r="G195" s="82"/>
      <c r="H195" s="78"/>
      <c r="I195" s="351"/>
    </row>
    <row r="196" spans="1:9" s="348" customFormat="1" ht="28.5" x14ac:dyDescent="0.2">
      <c r="A196" s="427">
        <v>3573</v>
      </c>
      <c r="B196" s="385"/>
      <c r="C196" s="428" t="s">
        <v>341</v>
      </c>
      <c r="D196" s="60">
        <f t="shared" si="2"/>
        <v>0</v>
      </c>
      <c r="E196" s="393"/>
      <c r="F196" s="403"/>
      <c r="G196" s="82"/>
      <c r="H196" s="78"/>
      <c r="I196" s="351"/>
    </row>
    <row r="197" spans="1:9" s="348" customFormat="1" ht="40.5" customHeight="1" x14ac:dyDescent="0.2">
      <c r="A197" s="427">
        <v>3581</v>
      </c>
      <c r="B197" s="385"/>
      <c r="C197" s="428" t="s">
        <v>105</v>
      </c>
      <c r="D197" s="60">
        <f t="shared" si="2"/>
        <v>0</v>
      </c>
      <c r="E197" s="393"/>
      <c r="F197" s="399"/>
      <c r="G197" s="387"/>
      <c r="H197" s="78"/>
      <c r="I197" s="351"/>
    </row>
    <row r="198" spans="1:9" s="348" customFormat="1" ht="18.75" customHeight="1" x14ac:dyDescent="0.2">
      <c r="A198" s="427">
        <v>3591</v>
      </c>
      <c r="B198" s="385"/>
      <c r="C198" s="428" t="s">
        <v>342</v>
      </c>
      <c r="D198" s="60">
        <f t="shared" si="2"/>
        <v>0</v>
      </c>
      <c r="E198" s="393"/>
      <c r="F198" s="403"/>
      <c r="G198" s="82"/>
      <c r="H198" s="386"/>
      <c r="I198" s="351"/>
    </row>
    <row r="199" spans="1:9" s="384" customFormat="1" ht="42.6" customHeight="1" x14ac:dyDescent="0.2">
      <c r="A199" s="427">
        <v>3611</v>
      </c>
      <c r="B199" s="385"/>
      <c r="C199" s="428" t="s">
        <v>343</v>
      </c>
      <c r="D199" s="60">
        <f t="shared" si="2"/>
        <v>0</v>
      </c>
      <c r="E199" s="393"/>
      <c r="F199" s="399"/>
      <c r="G199" s="387"/>
      <c r="H199" s="386"/>
      <c r="I199" s="390"/>
    </row>
    <row r="200" spans="1:9" s="384" customFormat="1" ht="57" x14ac:dyDescent="0.2">
      <c r="A200" s="427">
        <v>3621</v>
      </c>
      <c r="B200" s="385"/>
      <c r="C200" s="428" t="s">
        <v>107</v>
      </c>
      <c r="D200" s="60">
        <f t="shared" si="2"/>
        <v>0</v>
      </c>
      <c r="E200" s="393"/>
      <c r="F200" s="399"/>
      <c r="G200" s="387"/>
      <c r="H200" s="386"/>
      <c r="I200" s="390"/>
    </row>
    <row r="201" spans="1:9" s="384" customFormat="1" ht="42.75" x14ac:dyDescent="0.2">
      <c r="A201" s="427">
        <v>3631</v>
      </c>
      <c r="B201" s="385"/>
      <c r="C201" s="428" t="s">
        <v>344</v>
      </c>
      <c r="D201" s="60">
        <f t="shared" si="2"/>
        <v>0</v>
      </c>
      <c r="E201" s="393"/>
      <c r="F201" s="399"/>
      <c r="G201" s="387"/>
      <c r="H201" s="386"/>
      <c r="I201" s="390"/>
    </row>
    <row r="202" spans="1:9" s="384" customFormat="1" ht="14.25" x14ac:dyDescent="0.2">
      <c r="A202" s="427">
        <v>3641</v>
      </c>
      <c r="B202" s="385"/>
      <c r="C202" s="428" t="s">
        <v>345</v>
      </c>
      <c r="D202" s="60">
        <f t="shared" si="2"/>
        <v>0</v>
      </c>
      <c r="E202" s="393"/>
      <c r="F202" s="399"/>
      <c r="G202" s="387"/>
      <c r="H202" s="386"/>
      <c r="I202" s="390"/>
    </row>
    <row r="203" spans="1:9" s="384" customFormat="1" ht="28.5" x14ac:dyDescent="0.2">
      <c r="A203" s="427">
        <v>3651</v>
      </c>
      <c r="B203" s="385"/>
      <c r="C203" s="428" t="s">
        <v>346</v>
      </c>
      <c r="D203" s="60">
        <f t="shared" si="2"/>
        <v>0</v>
      </c>
      <c r="E203" s="393"/>
      <c r="F203" s="399"/>
      <c r="G203" s="387"/>
      <c r="H203" s="386"/>
      <c r="I203" s="390"/>
    </row>
    <row r="204" spans="1:9" s="384" customFormat="1" ht="42.75" x14ac:dyDescent="0.2">
      <c r="A204" s="427">
        <v>3661</v>
      </c>
      <c r="B204" s="385"/>
      <c r="C204" s="428" t="s">
        <v>347</v>
      </c>
      <c r="D204" s="60">
        <f t="shared" si="2"/>
        <v>0</v>
      </c>
      <c r="E204" s="393"/>
      <c r="F204" s="399"/>
      <c r="G204" s="387"/>
      <c r="H204" s="386"/>
      <c r="I204" s="390"/>
    </row>
    <row r="205" spans="1:9" s="384" customFormat="1" ht="14.25" x14ac:dyDescent="0.2">
      <c r="A205" s="427">
        <v>3691</v>
      </c>
      <c r="B205" s="385"/>
      <c r="C205" s="428" t="s">
        <v>348</v>
      </c>
      <c r="D205" s="60">
        <f t="shared" ref="D205:D241" si="3">SUM(E205:H205)</f>
        <v>0</v>
      </c>
      <c r="E205" s="393"/>
      <c r="F205" s="399"/>
      <c r="G205" s="387"/>
      <c r="H205" s="386"/>
      <c r="I205" s="390"/>
    </row>
    <row r="206" spans="1:9" s="384" customFormat="1" ht="14.25" x14ac:dyDescent="0.2">
      <c r="A206" s="427">
        <v>3711</v>
      </c>
      <c r="B206" s="385"/>
      <c r="C206" s="428" t="s">
        <v>349</v>
      </c>
      <c r="D206" s="60">
        <f t="shared" si="3"/>
        <v>40830</v>
      </c>
      <c r="E206" s="393"/>
      <c r="F206" s="399"/>
      <c r="G206" s="387"/>
      <c r="H206" s="386">
        <f>37000-6170+10000</f>
        <v>40830</v>
      </c>
      <c r="I206" s="390"/>
    </row>
    <row r="207" spans="1:9" s="384" customFormat="1" ht="14.25" x14ac:dyDescent="0.2">
      <c r="A207" s="427">
        <v>3712</v>
      </c>
      <c r="B207" s="385"/>
      <c r="C207" s="428" t="s">
        <v>350</v>
      </c>
      <c r="D207" s="60">
        <f t="shared" si="3"/>
        <v>0</v>
      </c>
      <c r="E207" s="393"/>
      <c r="F207" s="399"/>
      <c r="G207" s="387"/>
      <c r="H207" s="386"/>
      <c r="I207" s="390"/>
    </row>
    <row r="208" spans="1:9" s="384" customFormat="1" ht="14.25" x14ac:dyDescent="0.2">
      <c r="A208" s="427">
        <v>3721</v>
      </c>
      <c r="B208" s="385"/>
      <c r="C208" s="428" t="s">
        <v>351</v>
      </c>
      <c r="D208" s="60">
        <f t="shared" si="3"/>
        <v>0</v>
      </c>
      <c r="E208" s="393"/>
      <c r="F208" s="399"/>
      <c r="G208" s="387"/>
      <c r="H208" s="386"/>
      <c r="I208" s="390"/>
    </row>
    <row r="209" spans="1:9" s="384" customFormat="1" ht="14.25" x14ac:dyDescent="0.2">
      <c r="A209" s="427">
        <v>3722</v>
      </c>
      <c r="B209" s="385"/>
      <c r="C209" s="428" t="s">
        <v>352</v>
      </c>
      <c r="D209" s="60">
        <f t="shared" si="3"/>
        <v>0</v>
      </c>
      <c r="E209" s="393"/>
      <c r="F209" s="399"/>
      <c r="G209" s="387"/>
      <c r="H209" s="386"/>
      <c r="I209" s="390"/>
    </row>
    <row r="210" spans="1:9" s="384" customFormat="1" ht="28.5" x14ac:dyDescent="0.2">
      <c r="A210" s="427">
        <v>3731</v>
      </c>
      <c r="B210" s="385"/>
      <c r="C210" s="428" t="s">
        <v>353</v>
      </c>
      <c r="D210" s="60">
        <f t="shared" si="3"/>
        <v>0</v>
      </c>
      <c r="E210" s="393"/>
      <c r="F210" s="399"/>
      <c r="G210" s="387"/>
      <c r="H210" s="386"/>
      <c r="I210" s="390"/>
    </row>
    <row r="211" spans="1:9" s="384" customFormat="1" ht="14.25" x14ac:dyDescent="0.2">
      <c r="A211" s="427">
        <v>3741</v>
      </c>
      <c r="B211" s="385"/>
      <c r="C211" s="428" t="s">
        <v>354</v>
      </c>
      <c r="D211" s="60">
        <f t="shared" si="3"/>
        <v>0</v>
      </c>
      <c r="E211" s="393"/>
      <c r="F211" s="399"/>
      <c r="G211" s="387"/>
      <c r="H211" s="386"/>
      <c r="I211" s="390"/>
    </row>
    <row r="212" spans="1:9" s="384" customFormat="1" ht="14.25" x14ac:dyDescent="0.2">
      <c r="A212" s="427">
        <v>3751</v>
      </c>
      <c r="B212" s="385"/>
      <c r="C212" s="428" t="s">
        <v>110</v>
      </c>
      <c r="D212" s="60">
        <f t="shared" si="3"/>
        <v>53500</v>
      </c>
      <c r="E212" s="393"/>
      <c r="F212" s="399">
        <f>56000-2500</f>
        <v>53500</v>
      </c>
      <c r="G212" s="387"/>
      <c r="H212" s="386"/>
      <c r="I212" s="390"/>
    </row>
    <row r="213" spans="1:9" s="384" customFormat="1" ht="14.25" x14ac:dyDescent="0.2">
      <c r="A213" s="427">
        <v>3761</v>
      </c>
      <c r="B213" s="385"/>
      <c r="C213" s="428" t="s">
        <v>355</v>
      </c>
      <c r="D213" s="60">
        <f t="shared" si="3"/>
        <v>0</v>
      </c>
      <c r="E213" s="393"/>
      <c r="F213" s="399"/>
      <c r="G213" s="387"/>
      <c r="H213" s="386"/>
      <c r="I213" s="390"/>
    </row>
    <row r="214" spans="1:9" s="384" customFormat="1" ht="28.5" x14ac:dyDescent="0.2">
      <c r="A214" s="427">
        <v>3771</v>
      </c>
      <c r="B214" s="385"/>
      <c r="C214" s="428" t="s">
        <v>356</v>
      </c>
      <c r="D214" s="60">
        <f t="shared" si="3"/>
        <v>0</v>
      </c>
      <c r="E214" s="393"/>
      <c r="F214" s="399"/>
      <c r="G214" s="387"/>
      <c r="H214" s="386"/>
      <c r="I214" s="390"/>
    </row>
    <row r="215" spans="1:9" s="384" customFormat="1" ht="57" x14ac:dyDescent="0.2">
      <c r="A215" s="427">
        <v>3781</v>
      </c>
      <c r="B215" s="385"/>
      <c r="C215" s="428" t="s">
        <v>357</v>
      </c>
      <c r="D215" s="60">
        <f t="shared" si="3"/>
        <v>0</v>
      </c>
      <c r="E215" s="393"/>
      <c r="F215" s="399"/>
      <c r="G215" s="387"/>
      <c r="H215" s="386"/>
      <c r="I215" s="390"/>
    </row>
    <row r="216" spans="1:9" s="384" customFormat="1" ht="57" x14ac:dyDescent="0.2">
      <c r="A216" s="427">
        <v>3782</v>
      </c>
      <c r="B216" s="385"/>
      <c r="C216" s="428" t="s">
        <v>358</v>
      </c>
      <c r="D216" s="60">
        <f t="shared" si="3"/>
        <v>0</v>
      </c>
      <c r="E216" s="393"/>
      <c r="F216" s="399"/>
      <c r="G216" s="387"/>
      <c r="H216" s="386"/>
      <c r="I216" s="390"/>
    </row>
    <row r="217" spans="1:9" s="384" customFormat="1" ht="28.5" x14ac:dyDescent="0.2">
      <c r="A217" s="427">
        <v>3791</v>
      </c>
      <c r="B217" s="385"/>
      <c r="C217" s="428" t="s">
        <v>114</v>
      </c>
      <c r="D217" s="60">
        <f t="shared" si="3"/>
        <v>23000</v>
      </c>
      <c r="E217" s="393"/>
      <c r="F217" s="399">
        <v>15000</v>
      </c>
      <c r="G217" s="387"/>
      <c r="H217" s="386">
        <v>8000</v>
      </c>
      <c r="I217" s="390"/>
    </row>
    <row r="218" spans="1:9" s="384" customFormat="1" ht="28.5" x14ac:dyDescent="0.2">
      <c r="A218" s="427">
        <v>3792</v>
      </c>
      <c r="B218" s="385"/>
      <c r="C218" s="428" t="s">
        <v>359</v>
      </c>
      <c r="D218" s="60">
        <f t="shared" si="3"/>
        <v>0</v>
      </c>
      <c r="E218" s="393"/>
      <c r="F218" s="399"/>
      <c r="G218" s="387"/>
      <c r="H218" s="386"/>
      <c r="I218" s="390"/>
    </row>
    <row r="219" spans="1:9" s="384" customFormat="1" ht="14.25" x14ac:dyDescent="0.2">
      <c r="A219" s="427">
        <v>3811</v>
      </c>
      <c r="B219" s="385"/>
      <c r="C219" s="428" t="s">
        <v>360</v>
      </c>
      <c r="D219" s="60">
        <f t="shared" si="3"/>
        <v>0</v>
      </c>
      <c r="E219" s="393"/>
      <c r="F219" s="399"/>
      <c r="G219" s="387"/>
      <c r="H219" s="386"/>
      <c r="I219" s="390"/>
    </row>
    <row r="220" spans="1:9" s="384" customFormat="1" ht="14.25" x14ac:dyDescent="0.2">
      <c r="A220" s="427">
        <v>3821</v>
      </c>
      <c r="B220" s="385"/>
      <c r="C220" s="428" t="s">
        <v>112</v>
      </c>
      <c r="D220" s="60">
        <f t="shared" si="3"/>
        <v>0</v>
      </c>
      <c r="E220" s="393"/>
      <c r="F220" s="399"/>
      <c r="G220" s="387"/>
      <c r="H220" s="386"/>
      <c r="I220" s="390"/>
    </row>
    <row r="221" spans="1:9" s="384" customFormat="1" ht="14.25" x14ac:dyDescent="0.2">
      <c r="A221" s="427">
        <v>3822</v>
      </c>
      <c r="B221" s="385"/>
      <c r="C221" s="428" t="s">
        <v>113</v>
      </c>
      <c r="D221" s="60">
        <f t="shared" si="3"/>
        <v>0</v>
      </c>
      <c r="E221" s="393"/>
      <c r="F221" s="399"/>
      <c r="G221" s="387"/>
      <c r="H221" s="386"/>
      <c r="I221" s="390"/>
    </row>
    <row r="222" spans="1:9" s="384" customFormat="1" ht="14.25" x14ac:dyDescent="0.2">
      <c r="A222" s="427">
        <v>3831</v>
      </c>
      <c r="B222" s="385"/>
      <c r="C222" s="428" t="s">
        <v>233</v>
      </c>
      <c r="D222" s="60">
        <f t="shared" si="3"/>
        <v>0</v>
      </c>
      <c r="E222" s="393"/>
      <c r="F222" s="399"/>
      <c r="G222" s="387"/>
      <c r="H222" s="386"/>
      <c r="I222" s="390"/>
    </row>
    <row r="223" spans="1:9" s="384" customFormat="1" ht="14.25" x14ac:dyDescent="0.2">
      <c r="A223" s="427">
        <v>3841</v>
      </c>
      <c r="B223" s="385"/>
      <c r="C223" s="428" t="s">
        <v>361</v>
      </c>
      <c r="D223" s="60">
        <f t="shared" si="3"/>
        <v>0</v>
      </c>
      <c r="E223" s="393"/>
      <c r="F223" s="399"/>
      <c r="G223" s="387"/>
      <c r="H223" s="386"/>
      <c r="I223" s="390"/>
    </row>
    <row r="224" spans="1:9" s="384" customFormat="1" ht="14.25" x14ac:dyDescent="0.2">
      <c r="A224" s="427">
        <v>3851</v>
      </c>
      <c r="B224" s="385"/>
      <c r="C224" s="428" t="s">
        <v>362</v>
      </c>
      <c r="D224" s="60">
        <f t="shared" si="3"/>
        <v>0</v>
      </c>
      <c r="E224" s="393"/>
      <c r="F224" s="399"/>
      <c r="G224" s="387"/>
      <c r="H224" s="386"/>
      <c r="I224" s="390"/>
    </row>
    <row r="225" spans="1:9" s="384" customFormat="1" ht="14.25" x14ac:dyDescent="0.2">
      <c r="A225" s="427">
        <v>3911</v>
      </c>
      <c r="B225" s="385"/>
      <c r="C225" s="428" t="s">
        <v>363</v>
      </c>
      <c r="D225" s="60">
        <f t="shared" si="3"/>
        <v>0</v>
      </c>
      <c r="E225" s="393"/>
      <c r="F225" s="399"/>
      <c r="G225" s="387"/>
      <c r="H225" s="386"/>
      <c r="I225" s="390"/>
    </row>
    <row r="226" spans="1:9" s="384" customFormat="1" ht="14.25" x14ac:dyDescent="0.2">
      <c r="A226" s="427">
        <v>3921</v>
      </c>
      <c r="B226" s="385"/>
      <c r="C226" s="428" t="s">
        <v>364</v>
      </c>
      <c r="D226" s="60">
        <f t="shared" si="3"/>
        <v>0</v>
      </c>
      <c r="E226" s="393"/>
      <c r="F226" s="399"/>
      <c r="G226" s="387"/>
      <c r="H226" s="386"/>
      <c r="I226" s="390"/>
    </row>
    <row r="227" spans="1:9" s="384" customFormat="1" ht="14.25" x14ac:dyDescent="0.2">
      <c r="A227" s="427">
        <v>3922</v>
      </c>
      <c r="B227" s="385"/>
      <c r="C227" s="428" t="s">
        <v>365</v>
      </c>
      <c r="D227" s="60">
        <f t="shared" si="3"/>
        <v>0</v>
      </c>
      <c r="E227" s="393"/>
      <c r="F227" s="399"/>
      <c r="G227" s="387"/>
      <c r="H227" s="386"/>
      <c r="I227" s="390"/>
    </row>
    <row r="228" spans="1:9" s="384" customFormat="1" ht="14.25" x14ac:dyDescent="0.2">
      <c r="A228" s="427">
        <v>3931</v>
      </c>
      <c r="B228" s="385"/>
      <c r="C228" s="428" t="s">
        <v>366</v>
      </c>
      <c r="D228" s="60">
        <f t="shared" si="3"/>
        <v>0</v>
      </c>
      <c r="E228" s="393"/>
      <c r="F228" s="399"/>
      <c r="G228" s="387"/>
      <c r="H228" s="386"/>
      <c r="I228" s="390"/>
    </row>
    <row r="229" spans="1:9" s="384" customFormat="1" ht="14.25" x14ac:dyDescent="0.2">
      <c r="A229" s="427">
        <v>3941</v>
      </c>
      <c r="B229" s="385"/>
      <c r="C229" s="428" t="s">
        <v>367</v>
      </c>
      <c r="D229" s="60">
        <f t="shared" si="3"/>
        <v>0</v>
      </c>
      <c r="E229" s="393"/>
      <c r="F229" s="399"/>
      <c r="G229" s="387"/>
      <c r="H229" s="386"/>
      <c r="I229" s="390"/>
    </row>
    <row r="230" spans="1:9" s="384" customFormat="1" ht="28.5" x14ac:dyDescent="0.2">
      <c r="A230" s="427">
        <v>3942</v>
      </c>
      <c r="B230" s="385"/>
      <c r="C230" s="428" t="s">
        <v>368</v>
      </c>
      <c r="D230" s="60">
        <f t="shared" si="3"/>
        <v>0</v>
      </c>
      <c r="E230" s="393"/>
      <c r="F230" s="399"/>
      <c r="G230" s="387"/>
      <c r="H230" s="386"/>
      <c r="I230" s="390"/>
    </row>
    <row r="231" spans="1:9" s="384" customFormat="1" ht="14.25" x14ac:dyDescent="0.2">
      <c r="A231" s="427">
        <v>3943</v>
      </c>
      <c r="B231" s="385"/>
      <c r="C231" s="428" t="s">
        <v>369</v>
      </c>
      <c r="D231" s="60">
        <f t="shared" si="3"/>
        <v>0</v>
      </c>
      <c r="E231" s="393"/>
      <c r="F231" s="399"/>
      <c r="G231" s="387"/>
      <c r="H231" s="386"/>
      <c r="I231" s="390"/>
    </row>
    <row r="232" spans="1:9" s="384" customFormat="1" ht="28.5" x14ac:dyDescent="0.2">
      <c r="A232" s="427">
        <v>3944</v>
      </c>
      <c r="B232" s="385"/>
      <c r="C232" s="428" t="s">
        <v>370</v>
      </c>
      <c r="D232" s="60">
        <f t="shared" si="3"/>
        <v>0</v>
      </c>
      <c r="E232" s="393"/>
      <c r="F232" s="399"/>
      <c r="G232" s="387"/>
      <c r="H232" s="386"/>
      <c r="I232" s="390"/>
    </row>
    <row r="233" spans="1:9" s="384" customFormat="1" ht="28.5" x14ac:dyDescent="0.2">
      <c r="A233" s="427">
        <v>3951</v>
      </c>
      <c r="B233" s="385"/>
      <c r="C233" s="428" t="s">
        <v>371</v>
      </c>
      <c r="D233" s="60">
        <f t="shared" si="3"/>
        <v>0</v>
      </c>
      <c r="E233" s="393"/>
      <c r="F233" s="399"/>
      <c r="G233" s="387"/>
      <c r="H233" s="386"/>
      <c r="I233" s="390"/>
    </row>
    <row r="234" spans="1:9" s="384" customFormat="1" ht="14.25" x14ac:dyDescent="0.2">
      <c r="A234" s="427">
        <v>3961</v>
      </c>
      <c r="B234" s="385"/>
      <c r="C234" s="428" t="s">
        <v>372</v>
      </c>
      <c r="D234" s="60">
        <f t="shared" si="3"/>
        <v>0</v>
      </c>
      <c r="E234" s="393"/>
      <c r="F234" s="399"/>
      <c r="G234" s="387"/>
      <c r="H234" s="386"/>
      <c r="I234" s="390"/>
    </row>
    <row r="235" spans="1:9" s="384" customFormat="1" ht="14.25" x14ac:dyDescent="0.2">
      <c r="A235" s="427">
        <v>3962</v>
      </c>
      <c r="B235" s="385"/>
      <c r="C235" s="428" t="s">
        <v>373</v>
      </c>
      <c r="D235" s="60">
        <f t="shared" si="3"/>
        <v>0</v>
      </c>
      <c r="E235" s="393"/>
      <c r="F235" s="399"/>
      <c r="G235" s="387"/>
      <c r="H235" s="386"/>
      <c r="I235" s="390"/>
    </row>
    <row r="236" spans="1:9" s="384" customFormat="1" ht="28.5" x14ac:dyDescent="0.2">
      <c r="A236" s="427">
        <v>3991</v>
      </c>
      <c r="B236" s="385"/>
      <c r="C236" s="428" t="s">
        <v>374</v>
      </c>
      <c r="D236" s="60">
        <f t="shared" si="3"/>
        <v>0</v>
      </c>
      <c r="E236" s="393"/>
      <c r="F236" s="399"/>
      <c r="G236" s="387"/>
      <c r="H236" s="386"/>
      <c r="I236" s="390"/>
    </row>
    <row r="237" spans="1:9" s="384" customFormat="1" ht="28.5" x14ac:dyDescent="0.2">
      <c r="A237" s="427">
        <v>3992</v>
      </c>
      <c r="B237" s="385"/>
      <c r="C237" s="428" t="s">
        <v>375</v>
      </c>
      <c r="D237" s="60">
        <f t="shared" si="3"/>
        <v>0</v>
      </c>
      <c r="E237" s="393"/>
      <c r="F237" s="399"/>
      <c r="G237" s="387"/>
      <c r="H237" s="386"/>
      <c r="I237" s="390"/>
    </row>
    <row r="238" spans="1:9" s="384" customFormat="1" ht="14.25" x14ac:dyDescent="0.2">
      <c r="A238" s="427">
        <v>3993</v>
      </c>
      <c r="B238" s="385"/>
      <c r="C238" s="428" t="s">
        <v>376</v>
      </c>
      <c r="D238" s="60">
        <f t="shared" si="3"/>
        <v>0</v>
      </c>
      <c r="E238" s="393"/>
      <c r="F238" s="399"/>
      <c r="G238" s="387"/>
      <c r="H238" s="386"/>
      <c r="I238" s="390"/>
    </row>
    <row r="239" spans="1:9" s="384" customFormat="1" ht="14.25" x14ac:dyDescent="0.2">
      <c r="A239" s="427">
        <v>3994</v>
      </c>
      <c r="B239" s="385"/>
      <c r="C239" s="428" t="s">
        <v>377</v>
      </c>
      <c r="D239" s="60">
        <f t="shared" si="3"/>
        <v>0</v>
      </c>
      <c r="E239" s="393"/>
      <c r="F239" s="399"/>
      <c r="G239" s="387"/>
      <c r="H239" s="386"/>
      <c r="I239" s="390"/>
    </row>
    <row r="240" spans="1:9" s="384" customFormat="1" ht="14.25" x14ac:dyDescent="0.2">
      <c r="A240" s="427">
        <v>3995</v>
      </c>
      <c r="B240" s="385"/>
      <c r="C240" s="428" t="s">
        <v>378</v>
      </c>
      <c r="D240" s="60">
        <f t="shared" si="3"/>
        <v>0</v>
      </c>
      <c r="E240" s="393"/>
      <c r="F240" s="399"/>
      <c r="G240" s="387"/>
      <c r="H240" s="386"/>
      <c r="I240" s="390"/>
    </row>
    <row r="241" spans="1:10" s="384" customFormat="1" ht="14.25" x14ac:dyDescent="0.2">
      <c r="A241" s="427">
        <v>3996</v>
      </c>
      <c r="B241" s="385"/>
      <c r="C241" s="428" t="s">
        <v>379</v>
      </c>
      <c r="D241" s="60">
        <f t="shared" si="3"/>
        <v>0</v>
      </c>
      <c r="E241" s="393"/>
      <c r="F241" s="399"/>
      <c r="G241" s="387"/>
      <c r="H241" s="386"/>
      <c r="I241" s="390"/>
    </row>
    <row r="242" spans="1:10" s="344" customFormat="1" ht="25.5" x14ac:dyDescent="0.2">
      <c r="A242" s="349"/>
      <c r="B242" s="349"/>
      <c r="C242" s="362" t="s">
        <v>18</v>
      </c>
      <c r="D242" s="64">
        <f>SUM(D137:D241)</f>
        <v>460330</v>
      </c>
      <c r="E242" s="64">
        <f>SUM(E137:E241)</f>
        <v>0</v>
      </c>
      <c r="F242" s="64">
        <f>SUM(F137:F241)</f>
        <v>171500</v>
      </c>
      <c r="G242" s="64">
        <f>SUM(G137:G241)</f>
        <v>160000</v>
      </c>
      <c r="H242" s="64">
        <f>SUM(H137:H241)</f>
        <v>128830</v>
      </c>
      <c r="I242" s="351"/>
      <c r="J242" s="328"/>
    </row>
    <row r="243" spans="1:10" x14ac:dyDescent="0.2">
      <c r="A243" s="354">
        <v>4419</v>
      </c>
      <c r="B243" s="354"/>
      <c r="C243" s="361" t="s">
        <v>432</v>
      </c>
      <c r="D243" s="35">
        <f>SUM(E243:H243)</f>
        <v>0</v>
      </c>
      <c r="E243" s="366"/>
      <c r="F243" s="400"/>
      <c r="G243" s="371"/>
      <c r="H243" s="369"/>
      <c r="I243" s="355"/>
    </row>
    <row r="244" spans="1:10" s="344" customFormat="1" ht="24.75" customHeight="1" x14ac:dyDescent="0.2">
      <c r="A244" s="655" t="s">
        <v>116</v>
      </c>
      <c r="B244" s="656"/>
      <c r="C244" s="657"/>
      <c r="D244" s="22">
        <f>SUM(D243:D243)</f>
        <v>0</v>
      </c>
      <c r="E244" s="22">
        <f t="shared" ref="E244:H244" si="4">SUM(E243:E243)</f>
        <v>0</v>
      </c>
      <c r="F244" s="22">
        <f t="shared" si="4"/>
        <v>0</v>
      </c>
      <c r="G244" s="22">
        <f t="shared" si="4"/>
        <v>0</v>
      </c>
      <c r="H244" s="22">
        <f t="shared" si="4"/>
        <v>0</v>
      </c>
      <c r="I244" s="350"/>
    </row>
    <row r="245" spans="1:10" s="364" customFormat="1" ht="14.25" x14ac:dyDescent="0.2">
      <c r="A245" s="427">
        <v>5111</v>
      </c>
      <c r="B245" s="354"/>
      <c r="C245" s="428"/>
      <c r="D245" s="68"/>
      <c r="E245" s="75"/>
      <c r="F245" s="400"/>
      <c r="G245" s="371"/>
      <c r="H245" s="369"/>
      <c r="I245" s="363"/>
    </row>
    <row r="246" spans="1:10" s="364" customFormat="1" ht="28.5" x14ac:dyDescent="0.2">
      <c r="A246" s="427">
        <v>5151</v>
      </c>
      <c r="B246" s="354"/>
      <c r="C246" s="428" t="s">
        <v>430</v>
      </c>
      <c r="D246" s="68">
        <f>SUM(E246:H246)</f>
        <v>0</v>
      </c>
      <c r="E246" s="75"/>
      <c r="F246" s="400"/>
      <c r="G246" s="371"/>
      <c r="H246" s="369"/>
      <c r="I246" s="363"/>
    </row>
    <row r="247" spans="1:10" s="364" customFormat="1" ht="14.25" x14ac:dyDescent="0.2">
      <c r="A247" s="427">
        <v>5211</v>
      </c>
      <c r="B247" s="354"/>
      <c r="C247" s="428"/>
      <c r="D247" s="68"/>
      <c r="E247" s="75"/>
      <c r="F247" s="400"/>
      <c r="G247" s="371"/>
      <c r="H247" s="369"/>
      <c r="I247" s="363"/>
    </row>
    <row r="248" spans="1:10" s="364" customFormat="1" ht="14.25" x14ac:dyDescent="0.2">
      <c r="A248" s="427"/>
      <c r="B248" s="354"/>
      <c r="C248" s="428"/>
      <c r="D248" s="68">
        <f>SUM(E248:H248)</f>
        <v>0</v>
      </c>
      <c r="E248" s="75"/>
      <c r="F248" s="400"/>
      <c r="G248" s="371"/>
      <c r="H248" s="369"/>
      <c r="I248" s="363"/>
    </row>
    <row r="249" spans="1:10" s="364" customFormat="1" ht="14.25" x14ac:dyDescent="0.2">
      <c r="A249" s="427">
        <v>5611</v>
      </c>
      <c r="B249" s="354"/>
      <c r="C249" s="428" t="s">
        <v>465</v>
      </c>
      <c r="D249" s="68">
        <f t="shared" ref="D249:D252" si="5">SUM(E249:H249)</f>
        <v>0</v>
      </c>
      <c r="E249" s="75"/>
      <c r="F249" s="400"/>
      <c r="G249" s="371"/>
      <c r="H249" s="369"/>
      <c r="I249" s="363"/>
    </row>
    <row r="250" spans="1:10" s="364" customFormat="1" ht="14.25" x14ac:dyDescent="0.2">
      <c r="A250" s="427">
        <v>5641</v>
      </c>
      <c r="B250" s="354"/>
      <c r="C250" s="428"/>
      <c r="D250" s="68"/>
      <c r="E250" s="75"/>
      <c r="F250" s="400"/>
      <c r="G250" s="371"/>
      <c r="H250" s="369"/>
      <c r="I250" s="363"/>
    </row>
    <row r="251" spans="1:10" s="364" customFormat="1" ht="14.25" x14ac:dyDescent="0.2">
      <c r="A251" s="427"/>
      <c r="B251" s="354"/>
      <c r="C251" s="428"/>
      <c r="D251" s="68"/>
      <c r="E251" s="75"/>
      <c r="F251" s="400"/>
      <c r="G251" s="371"/>
      <c r="H251" s="369"/>
      <c r="I251" s="363"/>
    </row>
    <row r="252" spans="1:10" s="364" customFormat="1" x14ac:dyDescent="0.2">
      <c r="A252" s="354"/>
      <c r="B252" s="354"/>
      <c r="C252" s="361"/>
      <c r="D252" s="68">
        <f t="shared" si="5"/>
        <v>0</v>
      </c>
      <c r="E252" s="75"/>
      <c r="F252" s="400"/>
      <c r="G252" s="371"/>
      <c r="H252" s="369"/>
      <c r="I252" s="363"/>
    </row>
    <row r="253" spans="1:10" s="344" customFormat="1" ht="25.5" x14ac:dyDescent="0.2">
      <c r="A253" s="349"/>
      <c r="B253" s="349"/>
      <c r="C253" s="362" t="s">
        <v>117</v>
      </c>
      <c r="D253" s="22">
        <f>SUM(D246:D252)</f>
        <v>0</v>
      </c>
      <c r="E253" s="22">
        <f>SUM(E246:E252)</f>
        <v>0</v>
      </c>
      <c r="F253" s="22">
        <f t="shared" ref="F253:H253" si="6">SUM(F246:F252)</f>
        <v>0</v>
      </c>
      <c r="G253" s="22">
        <f t="shared" si="6"/>
        <v>0</v>
      </c>
      <c r="H253" s="22">
        <f t="shared" si="6"/>
        <v>0</v>
      </c>
      <c r="I253" s="350"/>
    </row>
    <row r="254" spans="1:10" x14ac:dyDescent="0.2">
      <c r="A254" s="354"/>
      <c r="B254" s="354"/>
      <c r="C254" s="356"/>
      <c r="D254" s="35">
        <f>SUM(E254:H254)</f>
        <v>0</v>
      </c>
      <c r="E254" s="366"/>
      <c r="F254" s="400"/>
      <c r="G254" s="371"/>
      <c r="H254" s="369"/>
      <c r="I254" s="355"/>
    </row>
    <row r="255" spans="1:10" x14ac:dyDescent="0.2">
      <c r="A255" s="354"/>
      <c r="B255" s="354"/>
      <c r="C255" s="361"/>
      <c r="D255" s="35">
        <f>SUM(E255:H255)</f>
        <v>0</v>
      </c>
      <c r="E255" s="366"/>
      <c r="F255" s="400"/>
      <c r="G255" s="371"/>
      <c r="H255" s="369"/>
      <c r="I255" s="355"/>
    </row>
    <row r="256" spans="1:10" x14ac:dyDescent="0.2">
      <c r="A256" s="354"/>
      <c r="B256" s="354"/>
      <c r="C256" s="361"/>
      <c r="D256" s="35">
        <f>SUM(E256:H256)</f>
        <v>0</v>
      </c>
      <c r="E256" s="366"/>
      <c r="F256" s="400"/>
      <c r="G256" s="371"/>
      <c r="H256" s="369"/>
      <c r="I256" s="355"/>
    </row>
    <row r="257" spans="1:10" x14ac:dyDescent="0.2">
      <c r="A257" s="354"/>
      <c r="B257" s="354"/>
      <c r="C257" s="361"/>
      <c r="D257" s="35">
        <f>SUM(E257:H257)</f>
        <v>0</v>
      </c>
      <c r="E257" s="366"/>
      <c r="F257" s="400"/>
      <c r="G257" s="371"/>
      <c r="H257" s="369"/>
      <c r="I257" s="355"/>
    </row>
    <row r="258" spans="1:10" s="344" customFormat="1" ht="25.5" x14ac:dyDescent="0.2">
      <c r="A258" s="349"/>
      <c r="B258" s="349"/>
      <c r="C258" s="362" t="s">
        <v>118</v>
      </c>
      <c r="D258" s="22">
        <f>SUM(D254:D257)</f>
        <v>0</v>
      </c>
      <c r="E258" s="22">
        <f>SUM(E254:E257)</f>
        <v>0</v>
      </c>
      <c r="F258" s="22">
        <f t="shared" ref="F258:H258" si="7">SUM(F254:F257)</f>
        <v>0</v>
      </c>
      <c r="G258" s="22">
        <f t="shared" si="7"/>
        <v>0</v>
      </c>
      <c r="H258" s="22">
        <f t="shared" si="7"/>
        <v>0</v>
      </c>
      <c r="I258" s="350"/>
      <c r="J258" s="328"/>
    </row>
    <row r="259" spans="1:10" x14ac:dyDescent="0.2">
      <c r="A259" s="354"/>
      <c r="B259" s="354"/>
      <c r="C259" s="361"/>
      <c r="D259" s="35">
        <f>SUM(E259:H259)</f>
        <v>0</v>
      </c>
      <c r="E259" s="366"/>
      <c r="F259" s="400"/>
      <c r="G259" s="371"/>
      <c r="H259" s="369"/>
      <c r="I259" s="355"/>
    </row>
    <row r="260" spans="1:10" x14ac:dyDescent="0.2">
      <c r="A260" s="354"/>
      <c r="B260" s="354"/>
      <c r="C260" s="361"/>
      <c r="D260" s="35">
        <f>SUM(E260:H260)</f>
        <v>0</v>
      </c>
      <c r="E260" s="366"/>
      <c r="F260" s="400"/>
      <c r="G260" s="371"/>
      <c r="H260" s="369"/>
      <c r="I260" s="355"/>
    </row>
    <row r="261" spans="1:10" s="344" customFormat="1" x14ac:dyDescent="0.2">
      <c r="A261" s="349"/>
      <c r="B261" s="349"/>
      <c r="C261" s="362" t="s">
        <v>119</v>
      </c>
      <c r="D261" s="22">
        <f t="shared" ref="D261:H261" si="8">SUM(D259:D260)</f>
        <v>0</v>
      </c>
      <c r="E261" s="22">
        <f t="shared" si="8"/>
        <v>0</v>
      </c>
      <c r="F261" s="22">
        <f t="shared" si="8"/>
        <v>0</v>
      </c>
      <c r="G261" s="22">
        <f t="shared" si="8"/>
        <v>0</v>
      </c>
      <c r="H261" s="22">
        <f t="shared" si="8"/>
        <v>0</v>
      </c>
      <c r="I261" s="350"/>
    </row>
    <row r="262" spans="1:10" s="344" customFormat="1" ht="17.25" customHeight="1" x14ac:dyDescent="0.2">
      <c r="A262" s="379"/>
      <c r="B262" s="379"/>
      <c r="C262" s="380" t="s">
        <v>19</v>
      </c>
      <c r="D262" s="131">
        <f>SUM(D261,D258,D253,D244,D242,D136,D71)</f>
        <v>554330</v>
      </c>
      <c r="E262" s="131">
        <f>SUM(E261,E258,E253,E244,E242,E136,E71)</f>
        <v>0</v>
      </c>
      <c r="F262" s="131">
        <f>SUM(F261,F258,F253,F244,F242,F136,F71)</f>
        <v>210500</v>
      </c>
      <c r="G262" s="131">
        <f>SUM(G261,G258,G253,G244,G242,G136,G71)</f>
        <v>170000</v>
      </c>
      <c r="H262" s="131">
        <f>SUM(H261,H258,H253,H244,H242,H136,H71)</f>
        <v>173830</v>
      </c>
      <c r="I262" s="332"/>
      <c r="J262" s="328"/>
    </row>
    <row r="263" spans="1:10" x14ac:dyDescent="0.2">
      <c r="D263" s="86"/>
      <c r="E263" s="364"/>
      <c r="F263" s="364"/>
      <c r="G263" s="364"/>
      <c r="H263" s="364"/>
    </row>
    <row r="264" spans="1:10" x14ac:dyDescent="0.2">
      <c r="D264" s="86"/>
      <c r="E264" s="364"/>
      <c r="F264" s="364"/>
      <c r="G264" s="364"/>
      <c r="H264" s="364"/>
    </row>
    <row r="265" spans="1:10" x14ac:dyDescent="0.2">
      <c r="B265" s="357"/>
      <c r="C265" s="377" t="s">
        <v>136</v>
      </c>
      <c r="D265" s="101"/>
      <c r="E265" s="378" t="s">
        <v>129</v>
      </c>
      <c r="F265" s="378"/>
      <c r="G265" s="378"/>
      <c r="H265" s="378"/>
      <c r="I265" s="357" t="s">
        <v>428</v>
      </c>
    </row>
    <row r="266" spans="1:10" x14ac:dyDescent="0.2">
      <c r="B266" s="357"/>
      <c r="C266" s="377"/>
      <c r="D266" s="101"/>
      <c r="E266" s="378"/>
      <c r="F266" s="378"/>
      <c r="G266" s="378"/>
      <c r="H266" s="378"/>
    </row>
    <row r="267" spans="1:10" x14ac:dyDescent="0.2">
      <c r="B267" s="357"/>
      <c r="C267" s="377" t="s">
        <v>128</v>
      </c>
      <c r="D267" s="101"/>
      <c r="E267" s="378" t="s">
        <v>130</v>
      </c>
      <c r="F267" s="364"/>
      <c r="G267" s="378"/>
      <c r="H267" s="378"/>
      <c r="I267" s="357" t="s">
        <v>137</v>
      </c>
    </row>
    <row r="268" spans="1:10" x14ac:dyDescent="0.2">
      <c r="D268" s="86"/>
      <c r="E268" s="364"/>
      <c r="F268" s="364"/>
      <c r="G268" s="364"/>
      <c r="H268" s="364"/>
    </row>
    <row r="269" spans="1:10" x14ac:dyDescent="0.2">
      <c r="D269" s="86"/>
      <c r="E269" s="364"/>
      <c r="F269" s="364"/>
      <c r="G269" s="364"/>
      <c r="H269" s="364"/>
    </row>
    <row r="270" spans="1:10" x14ac:dyDescent="0.2">
      <c r="D270" s="86"/>
      <c r="E270" s="364"/>
      <c r="F270" s="364"/>
      <c r="G270" s="364"/>
      <c r="H270" s="364"/>
    </row>
    <row r="271" spans="1:10" x14ac:dyDescent="0.2">
      <c r="D271" s="86"/>
      <c r="E271" s="364"/>
      <c r="F271" s="94"/>
      <c r="G271" s="364"/>
      <c r="H271" s="364"/>
    </row>
    <row r="272" spans="1:10" x14ac:dyDescent="0.2">
      <c r="D272" s="86"/>
      <c r="E272" s="364"/>
      <c r="F272" s="364"/>
      <c r="G272" s="93"/>
      <c r="H272" s="364"/>
    </row>
    <row r="273" spans="4:8" x14ac:dyDescent="0.2">
      <c r="D273" s="86"/>
      <c r="E273" s="364"/>
      <c r="F273" s="364"/>
      <c r="G273" s="93"/>
      <c r="H273" s="364"/>
    </row>
    <row r="274" spans="4:8" x14ac:dyDescent="0.2">
      <c r="D274" s="86"/>
      <c r="E274" s="364"/>
      <c r="F274" s="364"/>
      <c r="G274" s="364"/>
      <c r="H274" s="364"/>
    </row>
    <row r="275" spans="4:8" x14ac:dyDescent="0.2">
      <c r="D275" s="86"/>
      <c r="E275" s="364"/>
      <c r="F275" s="364"/>
      <c r="G275" s="94"/>
      <c r="H275" s="364"/>
    </row>
    <row r="276" spans="4:8" x14ac:dyDescent="0.2">
      <c r="D276" s="86"/>
      <c r="E276" s="364"/>
      <c r="F276" s="364"/>
      <c r="G276" s="94"/>
      <c r="H276" s="94"/>
    </row>
    <row r="277" spans="4:8" x14ac:dyDescent="0.2">
      <c r="D277" s="86"/>
      <c r="E277" s="364"/>
      <c r="F277" s="364"/>
      <c r="G277" s="94"/>
      <c r="H277" s="364"/>
    </row>
    <row r="278" spans="4:8" x14ac:dyDescent="0.2">
      <c r="D278" s="86"/>
      <c r="E278" s="364"/>
      <c r="F278" s="364"/>
      <c r="G278" s="364"/>
      <c r="H278" s="364"/>
    </row>
    <row r="279" spans="4:8" x14ac:dyDescent="0.2">
      <c r="D279" s="86"/>
      <c r="E279" s="364"/>
      <c r="F279" s="364"/>
      <c r="G279" s="364"/>
      <c r="H279" s="364"/>
    </row>
    <row r="280" spans="4:8" x14ac:dyDescent="0.2">
      <c r="D280" s="86"/>
      <c r="E280" s="364"/>
      <c r="F280" s="94"/>
      <c r="G280" s="364"/>
      <c r="H280" s="364"/>
    </row>
    <row r="281" spans="4:8" x14ac:dyDescent="0.2">
      <c r="D281" s="86"/>
      <c r="E281" s="364"/>
      <c r="F281" s="364"/>
      <c r="G281" s="364"/>
      <c r="H281" s="364"/>
    </row>
    <row r="282" spans="4:8" x14ac:dyDescent="0.2">
      <c r="D282" s="86"/>
      <c r="E282" s="364"/>
      <c r="F282" s="364"/>
      <c r="G282" s="364"/>
      <c r="H282" s="364"/>
    </row>
    <row r="283" spans="4:8" x14ac:dyDescent="0.2">
      <c r="D283" s="86"/>
      <c r="E283" s="364"/>
      <c r="F283" s="364"/>
      <c r="G283" s="364"/>
      <c r="H283" s="364"/>
    </row>
    <row r="284" spans="4:8" x14ac:dyDescent="0.2">
      <c r="D284" s="86"/>
      <c r="E284" s="364"/>
      <c r="F284" s="364"/>
      <c r="G284" s="364"/>
      <c r="H284" s="364"/>
    </row>
    <row r="285" spans="4:8" x14ac:dyDescent="0.2">
      <c r="D285" s="86"/>
      <c r="E285" s="364"/>
      <c r="F285" s="364"/>
      <c r="G285" s="364"/>
      <c r="H285" s="364"/>
    </row>
    <row r="286" spans="4:8" x14ac:dyDescent="0.2">
      <c r="D286" s="86"/>
      <c r="E286" s="364"/>
      <c r="F286" s="364"/>
      <c r="G286" s="364"/>
      <c r="H286" s="364"/>
    </row>
    <row r="287" spans="4:8" x14ac:dyDescent="0.2">
      <c r="D287" s="86"/>
      <c r="E287" s="364"/>
      <c r="F287" s="364"/>
      <c r="G287" s="364"/>
      <c r="H287" s="364"/>
    </row>
    <row r="288" spans="4:8" x14ac:dyDescent="0.2">
      <c r="D288" s="86"/>
      <c r="E288" s="364"/>
      <c r="F288" s="364"/>
      <c r="G288" s="364"/>
      <c r="H288" s="364"/>
    </row>
    <row r="289" spans="4:8" x14ac:dyDescent="0.2">
      <c r="D289" s="86"/>
      <c r="E289" s="364"/>
      <c r="F289" s="364"/>
      <c r="G289" s="364"/>
      <c r="H289" s="364"/>
    </row>
    <row r="290" spans="4:8" x14ac:dyDescent="0.2">
      <c r="D290" s="86"/>
      <c r="E290" s="364"/>
      <c r="F290" s="364"/>
      <c r="G290" s="364"/>
      <c r="H290" s="364"/>
    </row>
    <row r="291" spans="4:8" x14ac:dyDescent="0.2">
      <c r="D291" s="86"/>
      <c r="E291" s="364"/>
      <c r="F291" s="364"/>
      <c r="G291" s="364"/>
      <c r="H291" s="364"/>
    </row>
    <row r="292" spans="4:8" x14ac:dyDescent="0.2">
      <c r="D292" s="86"/>
      <c r="E292" s="364"/>
      <c r="F292" s="364"/>
      <c r="G292" s="364"/>
      <c r="H292" s="364"/>
    </row>
    <row r="293" spans="4:8" x14ac:dyDescent="0.2">
      <c r="D293" s="86"/>
      <c r="E293" s="364"/>
      <c r="F293" s="364"/>
      <c r="G293" s="364"/>
      <c r="H293" s="364"/>
    </row>
    <row r="294" spans="4:8" x14ac:dyDescent="0.2">
      <c r="D294" s="86"/>
      <c r="E294" s="364"/>
      <c r="F294" s="364"/>
      <c r="G294" s="364"/>
      <c r="H294" s="364"/>
    </row>
    <row r="295" spans="4:8" x14ac:dyDescent="0.2">
      <c r="D295" s="86"/>
      <c r="E295" s="364"/>
      <c r="F295" s="364"/>
      <c r="G295" s="364"/>
      <c r="H295" s="364"/>
    </row>
    <row r="296" spans="4:8" x14ac:dyDescent="0.2">
      <c r="D296" s="86"/>
      <c r="E296" s="364"/>
      <c r="F296" s="364"/>
      <c r="G296" s="364"/>
      <c r="H296" s="364"/>
    </row>
    <row r="297" spans="4:8" x14ac:dyDescent="0.2">
      <c r="D297" s="86"/>
      <c r="E297" s="364"/>
      <c r="F297" s="364"/>
      <c r="G297" s="364"/>
      <c r="H297" s="364"/>
    </row>
    <row r="298" spans="4:8" x14ac:dyDescent="0.2">
      <c r="D298" s="86"/>
      <c r="E298" s="364"/>
      <c r="F298" s="364"/>
      <c r="G298" s="364"/>
      <c r="H298" s="364"/>
    </row>
    <row r="299" spans="4:8" x14ac:dyDescent="0.2">
      <c r="D299" s="86"/>
      <c r="E299" s="364"/>
      <c r="F299" s="364"/>
      <c r="G299" s="364"/>
      <c r="H299" s="364"/>
    </row>
    <row r="300" spans="4:8" x14ac:dyDescent="0.2">
      <c r="D300" s="86"/>
      <c r="E300" s="364"/>
      <c r="F300" s="364"/>
      <c r="G300" s="364"/>
      <c r="H300" s="364"/>
    </row>
    <row r="301" spans="4:8" x14ac:dyDescent="0.2">
      <c r="D301" s="86"/>
      <c r="E301" s="364"/>
      <c r="F301" s="364"/>
      <c r="G301" s="364"/>
      <c r="H301" s="364"/>
    </row>
    <row r="302" spans="4:8" x14ac:dyDescent="0.2">
      <c r="D302" s="86"/>
      <c r="E302" s="364"/>
      <c r="F302" s="364"/>
      <c r="G302" s="364"/>
      <c r="H302" s="364"/>
    </row>
    <row r="303" spans="4:8" x14ac:dyDescent="0.2">
      <c r="D303" s="86"/>
      <c r="E303" s="364"/>
      <c r="F303" s="364"/>
      <c r="G303" s="364"/>
      <c r="H303" s="364"/>
    </row>
    <row r="304" spans="4:8" x14ac:dyDescent="0.2">
      <c r="D304" s="86"/>
      <c r="E304" s="364"/>
      <c r="F304" s="364"/>
      <c r="G304" s="364"/>
      <c r="H304" s="364"/>
    </row>
    <row r="305" spans="4:8" x14ac:dyDescent="0.2">
      <c r="D305" s="86"/>
      <c r="E305" s="364"/>
      <c r="F305" s="364"/>
      <c r="G305" s="364"/>
      <c r="H305" s="364"/>
    </row>
    <row r="306" spans="4:8" x14ac:dyDescent="0.2">
      <c r="D306" s="86"/>
      <c r="E306" s="364"/>
      <c r="F306" s="364"/>
      <c r="G306" s="364"/>
      <c r="H306" s="364"/>
    </row>
    <row r="307" spans="4:8" x14ac:dyDescent="0.2">
      <c r="D307" s="86"/>
      <c r="E307" s="364"/>
      <c r="F307" s="364"/>
      <c r="G307" s="364"/>
      <c r="H307" s="364"/>
    </row>
    <row r="308" spans="4:8" x14ac:dyDescent="0.2">
      <c r="D308" s="86"/>
      <c r="E308" s="364"/>
      <c r="F308" s="364"/>
      <c r="G308" s="364"/>
      <c r="H308" s="364"/>
    </row>
    <row r="309" spans="4:8" x14ac:dyDescent="0.2">
      <c r="D309" s="86"/>
      <c r="E309" s="364"/>
      <c r="F309" s="364"/>
      <c r="G309" s="364"/>
      <c r="H309" s="364"/>
    </row>
    <row r="310" spans="4:8" x14ac:dyDescent="0.2">
      <c r="D310" s="86"/>
      <c r="E310" s="364"/>
      <c r="F310" s="364"/>
      <c r="G310" s="364"/>
      <c r="H310" s="364"/>
    </row>
    <row r="311" spans="4:8" x14ac:dyDescent="0.2">
      <c r="D311" s="86"/>
      <c r="E311" s="364"/>
      <c r="F311" s="364"/>
      <c r="G311" s="364"/>
      <c r="H311" s="364"/>
    </row>
    <row r="312" spans="4:8" x14ac:dyDescent="0.2">
      <c r="D312" s="86"/>
      <c r="E312" s="364"/>
      <c r="F312" s="364"/>
      <c r="G312" s="364"/>
      <c r="H312" s="364"/>
    </row>
    <row r="313" spans="4:8" x14ac:dyDescent="0.2">
      <c r="D313" s="86"/>
      <c r="E313" s="364"/>
      <c r="F313" s="364"/>
      <c r="G313" s="364"/>
      <c r="H313" s="364"/>
    </row>
    <row r="314" spans="4:8" x14ac:dyDescent="0.2">
      <c r="D314" s="86"/>
      <c r="E314" s="364"/>
      <c r="F314" s="364"/>
      <c r="G314" s="364"/>
      <c r="H314" s="364"/>
    </row>
    <row r="315" spans="4:8" x14ac:dyDescent="0.2">
      <c r="D315" s="86"/>
      <c r="E315" s="364"/>
      <c r="F315" s="364"/>
      <c r="G315" s="364"/>
      <c r="H315" s="364"/>
    </row>
    <row r="316" spans="4:8" x14ac:dyDescent="0.2">
      <c r="D316" s="86"/>
      <c r="E316" s="364"/>
      <c r="F316" s="364"/>
      <c r="G316" s="364"/>
      <c r="H316" s="364"/>
    </row>
    <row r="317" spans="4:8" x14ac:dyDescent="0.2">
      <c r="D317" s="86"/>
      <c r="E317" s="364"/>
      <c r="F317" s="364"/>
      <c r="G317" s="364"/>
      <c r="H317" s="364"/>
    </row>
    <row r="318" spans="4:8" x14ac:dyDescent="0.2">
      <c r="D318" s="86"/>
      <c r="E318" s="364"/>
      <c r="F318" s="364"/>
      <c r="G318" s="364"/>
      <c r="H318" s="364"/>
    </row>
    <row r="319" spans="4:8" x14ac:dyDescent="0.2">
      <c r="D319" s="86"/>
      <c r="E319" s="364"/>
      <c r="F319" s="364"/>
      <c r="G319" s="364"/>
      <c r="H319" s="364"/>
    </row>
    <row r="320" spans="4:8" x14ac:dyDescent="0.2">
      <c r="D320" s="86"/>
      <c r="E320" s="364"/>
      <c r="F320" s="364"/>
      <c r="G320" s="364"/>
      <c r="H320" s="364"/>
    </row>
    <row r="321" spans="4:8" x14ac:dyDescent="0.2">
      <c r="D321" s="86"/>
      <c r="E321" s="364"/>
      <c r="F321" s="364"/>
      <c r="G321" s="364"/>
      <c r="H321" s="364"/>
    </row>
    <row r="322" spans="4:8" x14ac:dyDescent="0.2">
      <c r="D322" s="86"/>
      <c r="E322" s="364"/>
      <c r="F322" s="364"/>
      <c r="G322" s="364"/>
      <c r="H322" s="364"/>
    </row>
    <row r="323" spans="4:8" x14ac:dyDescent="0.2">
      <c r="D323" s="86"/>
      <c r="E323" s="364"/>
      <c r="F323" s="364"/>
      <c r="G323" s="364"/>
      <c r="H323" s="364"/>
    </row>
    <row r="324" spans="4:8" x14ac:dyDescent="0.2">
      <c r="D324" s="86"/>
      <c r="E324" s="364"/>
      <c r="F324" s="364"/>
      <c r="G324" s="364"/>
      <c r="H324" s="364"/>
    </row>
    <row r="325" spans="4:8" x14ac:dyDescent="0.2">
      <c r="D325" s="86"/>
      <c r="E325" s="364"/>
      <c r="F325" s="364"/>
      <c r="G325" s="364"/>
      <c r="H325" s="364"/>
    </row>
    <row r="326" spans="4:8" x14ac:dyDescent="0.2">
      <c r="D326" s="86"/>
      <c r="E326" s="364"/>
      <c r="F326" s="364"/>
      <c r="G326" s="364"/>
      <c r="H326" s="364"/>
    </row>
    <row r="327" spans="4:8" x14ac:dyDescent="0.2">
      <c r="D327" s="86"/>
      <c r="E327" s="364"/>
      <c r="F327" s="364"/>
      <c r="G327" s="364"/>
      <c r="H327" s="364"/>
    </row>
    <row r="328" spans="4:8" x14ac:dyDescent="0.2">
      <c r="D328" s="86"/>
      <c r="E328" s="364"/>
      <c r="F328" s="364"/>
      <c r="G328" s="364"/>
      <c r="H328" s="364"/>
    </row>
    <row r="329" spans="4:8" x14ac:dyDescent="0.2">
      <c r="D329" s="86"/>
      <c r="E329" s="364"/>
      <c r="F329" s="364"/>
      <c r="G329" s="364"/>
      <c r="H329" s="364"/>
    </row>
    <row r="330" spans="4:8" x14ac:dyDescent="0.2">
      <c r="D330" s="86"/>
      <c r="E330" s="364"/>
      <c r="F330" s="364"/>
      <c r="G330" s="364"/>
      <c r="H330" s="364"/>
    </row>
    <row r="331" spans="4:8" x14ac:dyDescent="0.2">
      <c r="D331" s="86"/>
      <c r="E331" s="364"/>
      <c r="F331" s="364"/>
      <c r="G331" s="364"/>
      <c r="H331" s="364"/>
    </row>
    <row r="332" spans="4:8" x14ac:dyDescent="0.2">
      <c r="D332" s="86"/>
      <c r="E332" s="364"/>
      <c r="F332" s="364"/>
      <c r="G332" s="364"/>
      <c r="H332" s="364"/>
    </row>
    <row r="333" spans="4:8" x14ac:dyDescent="0.2">
      <c r="D333" s="86"/>
      <c r="E333" s="364"/>
      <c r="F333" s="364"/>
      <c r="G333" s="364"/>
      <c r="H333" s="364"/>
    </row>
    <row r="334" spans="4:8" x14ac:dyDescent="0.2">
      <c r="D334" s="86"/>
      <c r="E334" s="364"/>
      <c r="F334" s="364"/>
      <c r="G334" s="364"/>
      <c r="H334" s="364"/>
    </row>
    <row r="335" spans="4:8" x14ac:dyDescent="0.2">
      <c r="D335" s="86"/>
      <c r="E335" s="364"/>
      <c r="F335" s="364"/>
      <c r="G335" s="364"/>
      <c r="H335" s="364"/>
    </row>
    <row r="336" spans="4:8" x14ac:dyDescent="0.2">
      <c r="D336" s="86"/>
      <c r="E336" s="364"/>
      <c r="F336" s="364"/>
      <c r="G336" s="364"/>
      <c r="H336" s="364"/>
    </row>
    <row r="337" spans="4:8" x14ac:dyDescent="0.2">
      <c r="D337" s="86"/>
      <c r="E337" s="364"/>
      <c r="F337" s="364"/>
      <c r="G337" s="364"/>
      <c r="H337" s="364"/>
    </row>
    <row r="338" spans="4:8" x14ac:dyDescent="0.2">
      <c r="D338" s="86"/>
      <c r="E338" s="364"/>
      <c r="F338" s="364"/>
      <c r="G338" s="364"/>
      <c r="H338" s="364"/>
    </row>
    <row r="339" spans="4:8" x14ac:dyDescent="0.2">
      <c r="D339" s="86"/>
      <c r="E339" s="364"/>
      <c r="F339" s="364"/>
      <c r="G339" s="364"/>
      <c r="H339" s="364"/>
    </row>
    <row r="340" spans="4:8" x14ac:dyDescent="0.2">
      <c r="D340" s="86"/>
      <c r="E340" s="364"/>
      <c r="F340" s="364"/>
      <c r="G340" s="364"/>
      <c r="H340" s="364"/>
    </row>
    <row r="341" spans="4:8" x14ac:dyDescent="0.2">
      <c r="D341" s="86"/>
      <c r="E341" s="364"/>
      <c r="F341" s="364"/>
      <c r="G341" s="364"/>
      <c r="H341" s="364"/>
    </row>
    <row r="342" spans="4:8" x14ac:dyDescent="0.2">
      <c r="D342" s="86"/>
      <c r="E342" s="364"/>
      <c r="F342" s="364"/>
      <c r="G342" s="364"/>
      <c r="H342" s="364"/>
    </row>
    <row r="343" spans="4:8" x14ac:dyDescent="0.2">
      <c r="D343" s="86"/>
      <c r="E343" s="364"/>
      <c r="F343" s="364"/>
      <c r="G343" s="364"/>
      <c r="H343" s="364"/>
    </row>
    <row r="344" spans="4:8" x14ac:dyDescent="0.2">
      <c r="D344" s="86"/>
      <c r="E344" s="364"/>
      <c r="F344" s="364"/>
      <c r="G344" s="364"/>
      <c r="H344" s="364"/>
    </row>
    <row r="345" spans="4:8" x14ac:dyDescent="0.2">
      <c r="D345" s="86"/>
      <c r="E345" s="364"/>
      <c r="F345" s="364"/>
      <c r="G345" s="364"/>
      <c r="H345" s="364"/>
    </row>
    <row r="346" spans="4:8" x14ac:dyDescent="0.2">
      <c r="D346" s="86"/>
      <c r="E346" s="364"/>
      <c r="F346" s="364"/>
      <c r="G346" s="364"/>
      <c r="H346" s="364"/>
    </row>
    <row r="347" spans="4:8" x14ac:dyDescent="0.2">
      <c r="D347" s="86"/>
      <c r="E347" s="364"/>
      <c r="F347" s="364"/>
      <c r="G347" s="364"/>
      <c r="H347" s="364"/>
    </row>
    <row r="348" spans="4:8" x14ac:dyDescent="0.2">
      <c r="D348" s="86"/>
      <c r="E348" s="364"/>
      <c r="F348" s="364"/>
      <c r="G348" s="364"/>
      <c r="H348" s="364"/>
    </row>
    <row r="349" spans="4:8" x14ac:dyDescent="0.2">
      <c r="D349" s="86"/>
      <c r="E349" s="364"/>
      <c r="F349" s="364"/>
      <c r="G349" s="364"/>
      <c r="H349" s="364"/>
    </row>
    <row r="350" spans="4:8" x14ac:dyDescent="0.2">
      <c r="D350" s="86"/>
      <c r="E350" s="364"/>
      <c r="F350" s="364"/>
      <c r="G350" s="364"/>
      <c r="H350" s="364"/>
    </row>
    <row r="351" spans="4:8" x14ac:dyDescent="0.2">
      <c r="D351" s="86"/>
      <c r="E351" s="364"/>
      <c r="F351" s="364"/>
      <c r="G351" s="364"/>
      <c r="H351" s="364"/>
    </row>
    <row r="352" spans="4:8" x14ac:dyDescent="0.2">
      <c r="D352" s="86"/>
      <c r="E352" s="364"/>
      <c r="F352" s="364"/>
      <c r="G352" s="364"/>
      <c r="H352" s="364"/>
    </row>
    <row r="353" spans="4:8" x14ac:dyDescent="0.2">
      <c r="D353" s="86"/>
      <c r="E353" s="364"/>
      <c r="F353" s="364"/>
      <c r="G353" s="364"/>
      <c r="H353" s="364"/>
    </row>
    <row r="354" spans="4:8" x14ac:dyDescent="0.2">
      <c r="D354" s="86"/>
      <c r="E354" s="364"/>
      <c r="F354" s="364"/>
      <c r="G354" s="364"/>
      <c r="H354" s="364"/>
    </row>
    <row r="355" spans="4:8" x14ac:dyDescent="0.2">
      <c r="D355" s="86"/>
      <c r="E355" s="364"/>
      <c r="F355" s="364"/>
      <c r="G355" s="364"/>
      <c r="H355" s="364"/>
    </row>
    <row r="356" spans="4:8" x14ac:dyDescent="0.2">
      <c r="D356" s="86"/>
      <c r="E356" s="364"/>
      <c r="F356" s="364"/>
      <c r="G356" s="364"/>
      <c r="H356" s="364"/>
    </row>
    <row r="357" spans="4:8" x14ac:dyDescent="0.2">
      <c r="D357" s="86"/>
      <c r="E357" s="364"/>
      <c r="F357" s="364"/>
      <c r="G357" s="364"/>
      <c r="H357" s="364"/>
    </row>
    <row r="358" spans="4:8" x14ac:dyDescent="0.2">
      <c r="D358" s="86"/>
      <c r="E358" s="364"/>
      <c r="F358" s="364"/>
      <c r="G358" s="364"/>
      <c r="H358" s="364"/>
    </row>
    <row r="359" spans="4:8" x14ac:dyDescent="0.2">
      <c r="D359" s="86"/>
      <c r="E359" s="364"/>
      <c r="F359" s="364"/>
      <c r="G359" s="364"/>
      <c r="H359" s="364"/>
    </row>
    <row r="360" spans="4:8" x14ac:dyDescent="0.2">
      <c r="D360" s="86"/>
      <c r="E360" s="364"/>
      <c r="F360" s="364"/>
      <c r="G360" s="364"/>
      <c r="H360" s="364"/>
    </row>
    <row r="361" spans="4:8" x14ac:dyDescent="0.2">
      <c r="D361" s="86"/>
      <c r="E361" s="364"/>
      <c r="F361" s="364"/>
      <c r="G361" s="364"/>
      <c r="H361" s="364"/>
    </row>
    <row r="362" spans="4:8" x14ac:dyDescent="0.2">
      <c r="D362" s="86"/>
      <c r="E362" s="364"/>
      <c r="F362" s="364"/>
      <c r="G362" s="364"/>
      <c r="H362" s="364"/>
    </row>
    <row r="363" spans="4:8" x14ac:dyDescent="0.2">
      <c r="D363" s="86"/>
      <c r="E363" s="364"/>
      <c r="F363" s="364"/>
      <c r="G363" s="364"/>
      <c r="H363" s="364"/>
    </row>
    <row r="364" spans="4:8" x14ac:dyDescent="0.2">
      <c r="D364" s="86"/>
      <c r="E364" s="364"/>
      <c r="F364" s="364"/>
      <c r="G364" s="364"/>
      <c r="H364" s="364"/>
    </row>
    <row r="365" spans="4:8" x14ac:dyDescent="0.2">
      <c r="D365" s="86"/>
      <c r="E365" s="364"/>
      <c r="F365" s="364"/>
      <c r="G365" s="364"/>
      <c r="H365" s="364"/>
    </row>
    <row r="366" spans="4:8" x14ac:dyDescent="0.2">
      <c r="D366" s="86"/>
      <c r="E366" s="364"/>
      <c r="F366" s="364"/>
      <c r="G366" s="364"/>
      <c r="H366" s="364"/>
    </row>
    <row r="367" spans="4:8" x14ac:dyDescent="0.2">
      <c r="D367" s="86"/>
      <c r="E367" s="364"/>
      <c r="F367" s="364"/>
      <c r="G367" s="364"/>
      <c r="H367" s="364"/>
    </row>
    <row r="368" spans="4:8" x14ac:dyDescent="0.2">
      <c r="D368" s="86"/>
      <c r="E368" s="364"/>
      <c r="F368" s="364"/>
      <c r="G368" s="364"/>
      <c r="H368" s="364"/>
    </row>
    <row r="369" spans="4:8" x14ac:dyDescent="0.2">
      <c r="D369" s="86"/>
      <c r="E369" s="364"/>
      <c r="F369" s="364"/>
      <c r="G369" s="364"/>
      <c r="H369" s="364"/>
    </row>
    <row r="370" spans="4:8" x14ac:dyDescent="0.2">
      <c r="D370" s="86"/>
      <c r="E370" s="364"/>
      <c r="F370" s="364"/>
      <c r="G370" s="364"/>
      <c r="H370" s="364"/>
    </row>
    <row r="371" spans="4:8" x14ac:dyDescent="0.2">
      <c r="D371" s="86"/>
      <c r="E371" s="364"/>
      <c r="F371" s="364"/>
      <c r="G371" s="364"/>
      <c r="H371" s="364"/>
    </row>
    <row r="372" spans="4:8" x14ac:dyDescent="0.2">
      <c r="D372" s="86"/>
      <c r="E372" s="364"/>
      <c r="F372" s="364"/>
      <c r="G372" s="364"/>
      <c r="H372" s="364"/>
    </row>
    <row r="373" spans="4:8" x14ac:dyDescent="0.2">
      <c r="D373" s="86"/>
      <c r="E373" s="364"/>
      <c r="F373" s="364"/>
      <c r="G373" s="364"/>
      <c r="H373" s="364"/>
    </row>
    <row r="374" spans="4:8" x14ac:dyDescent="0.2">
      <c r="D374" s="86"/>
      <c r="E374" s="364"/>
      <c r="F374" s="364"/>
      <c r="G374" s="364"/>
      <c r="H374" s="364"/>
    </row>
    <row r="375" spans="4:8" x14ac:dyDescent="0.2">
      <c r="D375" s="86"/>
      <c r="E375" s="364"/>
      <c r="F375" s="364"/>
      <c r="G375" s="364"/>
      <c r="H375" s="364"/>
    </row>
    <row r="376" spans="4:8" x14ac:dyDescent="0.2">
      <c r="D376" s="86"/>
      <c r="E376" s="364"/>
      <c r="F376" s="364"/>
      <c r="G376" s="364"/>
      <c r="H376" s="364"/>
    </row>
    <row r="377" spans="4:8" x14ac:dyDescent="0.2">
      <c r="D377" s="86"/>
      <c r="E377" s="364"/>
      <c r="F377" s="364"/>
      <c r="G377" s="364"/>
      <c r="H377" s="364"/>
    </row>
    <row r="378" spans="4:8" x14ac:dyDescent="0.2">
      <c r="D378" s="86"/>
      <c r="E378" s="364"/>
      <c r="F378" s="364"/>
      <c r="G378" s="364"/>
      <c r="H378" s="364"/>
    </row>
    <row r="379" spans="4:8" x14ac:dyDescent="0.2">
      <c r="D379" s="86"/>
      <c r="E379" s="364"/>
      <c r="F379" s="364"/>
      <c r="G379" s="364"/>
      <c r="H379" s="364"/>
    </row>
    <row r="380" spans="4:8" x14ac:dyDescent="0.2">
      <c r="D380" s="86"/>
      <c r="E380" s="364"/>
      <c r="F380" s="364"/>
      <c r="G380" s="364"/>
      <c r="H380" s="364"/>
    </row>
    <row r="381" spans="4:8" x14ac:dyDescent="0.2">
      <c r="D381" s="86"/>
      <c r="E381" s="364"/>
      <c r="F381" s="364"/>
      <c r="G381" s="364"/>
      <c r="H381" s="364"/>
    </row>
    <row r="382" spans="4:8" x14ac:dyDescent="0.2">
      <c r="D382" s="86"/>
      <c r="E382" s="364"/>
      <c r="F382" s="364"/>
      <c r="G382" s="364"/>
      <c r="H382" s="364"/>
    </row>
    <row r="383" spans="4:8" x14ac:dyDescent="0.2">
      <c r="D383" s="86"/>
      <c r="E383" s="364"/>
      <c r="F383" s="364"/>
      <c r="G383" s="364"/>
      <c r="H383" s="364"/>
    </row>
    <row r="384" spans="4:8" x14ac:dyDescent="0.2">
      <c r="D384" s="86"/>
      <c r="E384" s="364"/>
      <c r="F384" s="364"/>
      <c r="G384" s="364"/>
      <c r="H384" s="364"/>
    </row>
    <row r="385" spans="4:8" x14ac:dyDescent="0.2">
      <c r="D385" s="86"/>
      <c r="E385" s="364"/>
      <c r="F385" s="364"/>
      <c r="G385" s="364"/>
      <c r="H385" s="364"/>
    </row>
    <row r="386" spans="4:8" x14ac:dyDescent="0.2">
      <c r="D386" s="86"/>
      <c r="E386" s="364"/>
      <c r="F386" s="364"/>
      <c r="G386" s="364"/>
      <c r="H386" s="364"/>
    </row>
    <row r="387" spans="4:8" x14ac:dyDescent="0.2">
      <c r="D387" s="86"/>
      <c r="E387" s="364"/>
      <c r="F387" s="364"/>
      <c r="G387" s="364"/>
      <c r="H387" s="364"/>
    </row>
    <row r="388" spans="4:8" x14ac:dyDescent="0.2">
      <c r="D388" s="86"/>
      <c r="E388" s="364"/>
      <c r="F388" s="364"/>
      <c r="G388" s="364"/>
      <c r="H388" s="364"/>
    </row>
    <row r="389" spans="4:8" x14ac:dyDescent="0.2">
      <c r="D389" s="86"/>
      <c r="E389" s="364"/>
      <c r="F389" s="364"/>
      <c r="G389" s="364"/>
      <c r="H389" s="364"/>
    </row>
    <row r="390" spans="4:8" x14ac:dyDescent="0.2">
      <c r="D390" s="86"/>
      <c r="E390" s="364"/>
      <c r="F390" s="364"/>
      <c r="G390" s="364"/>
      <c r="H390" s="364"/>
    </row>
    <row r="391" spans="4:8" x14ac:dyDescent="0.2">
      <c r="D391" s="86"/>
      <c r="E391" s="364"/>
      <c r="F391" s="364"/>
      <c r="G391" s="364"/>
      <c r="H391" s="364"/>
    </row>
    <row r="392" spans="4:8" x14ac:dyDescent="0.2">
      <c r="D392" s="86"/>
      <c r="E392" s="364"/>
      <c r="F392" s="364"/>
      <c r="G392" s="364"/>
      <c r="H392" s="364"/>
    </row>
    <row r="393" spans="4:8" x14ac:dyDescent="0.2">
      <c r="D393" s="86"/>
      <c r="E393" s="364"/>
      <c r="F393" s="364"/>
      <c r="G393" s="364"/>
      <c r="H393" s="364"/>
    </row>
    <row r="394" spans="4:8" x14ac:dyDescent="0.2">
      <c r="D394" s="86"/>
      <c r="E394" s="364"/>
      <c r="F394" s="364"/>
      <c r="G394" s="364"/>
      <c r="H394" s="364"/>
    </row>
    <row r="395" spans="4:8" x14ac:dyDescent="0.2">
      <c r="D395" s="86"/>
      <c r="E395" s="364"/>
      <c r="F395" s="364"/>
      <c r="G395" s="364"/>
      <c r="H395" s="364"/>
    </row>
    <row r="396" spans="4:8" x14ac:dyDescent="0.2">
      <c r="D396" s="86"/>
      <c r="E396" s="364"/>
      <c r="F396" s="364"/>
      <c r="G396" s="364"/>
      <c r="H396" s="364"/>
    </row>
    <row r="397" spans="4:8" x14ac:dyDescent="0.2">
      <c r="D397" s="86"/>
      <c r="E397" s="364"/>
      <c r="F397" s="364"/>
      <c r="G397" s="364"/>
      <c r="H397" s="364"/>
    </row>
    <row r="398" spans="4:8" x14ac:dyDescent="0.2">
      <c r="D398" s="86"/>
      <c r="E398" s="364"/>
      <c r="F398" s="364"/>
      <c r="G398" s="364"/>
      <c r="H398" s="364"/>
    </row>
    <row r="399" spans="4:8" x14ac:dyDescent="0.2">
      <c r="D399" s="86"/>
      <c r="E399" s="364"/>
      <c r="F399" s="364"/>
      <c r="G399" s="364"/>
      <c r="H399" s="364"/>
    </row>
    <row r="400" spans="4:8" x14ac:dyDescent="0.2">
      <c r="D400" s="86"/>
      <c r="E400" s="364"/>
      <c r="F400" s="364"/>
      <c r="G400" s="364"/>
      <c r="H400" s="364"/>
    </row>
    <row r="401" spans="4:8" x14ac:dyDescent="0.2">
      <c r="D401" s="86"/>
      <c r="E401" s="364"/>
      <c r="F401" s="364"/>
      <c r="G401" s="364"/>
      <c r="H401" s="364"/>
    </row>
    <row r="402" spans="4:8" x14ac:dyDescent="0.2">
      <c r="D402" s="86"/>
      <c r="E402" s="364"/>
      <c r="F402" s="364"/>
      <c r="G402" s="364"/>
      <c r="H402" s="364"/>
    </row>
    <row r="403" spans="4:8" x14ac:dyDescent="0.2">
      <c r="D403" s="86"/>
      <c r="E403" s="364"/>
      <c r="F403" s="364"/>
      <c r="G403" s="364"/>
      <c r="H403" s="364"/>
    </row>
    <row r="404" spans="4:8" x14ac:dyDescent="0.2">
      <c r="D404" s="86"/>
      <c r="E404" s="364"/>
      <c r="F404" s="364"/>
      <c r="G404" s="364"/>
      <c r="H404" s="364"/>
    </row>
    <row r="405" spans="4:8" x14ac:dyDescent="0.2">
      <c r="D405" s="86"/>
      <c r="E405" s="364"/>
      <c r="F405" s="364"/>
      <c r="G405" s="364"/>
      <c r="H405" s="364"/>
    </row>
    <row r="406" spans="4:8" x14ac:dyDescent="0.2">
      <c r="D406" s="86"/>
      <c r="E406" s="364"/>
      <c r="F406" s="364"/>
      <c r="G406" s="364"/>
      <c r="H406" s="364"/>
    </row>
    <row r="407" spans="4:8" x14ac:dyDescent="0.2">
      <c r="D407" s="86"/>
      <c r="E407" s="364"/>
      <c r="F407" s="364"/>
      <c r="G407" s="364"/>
      <c r="H407" s="364"/>
    </row>
    <row r="408" spans="4:8" x14ac:dyDescent="0.2">
      <c r="D408" s="86"/>
      <c r="E408" s="364"/>
      <c r="F408" s="364"/>
      <c r="G408" s="364"/>
      <c r="H408" s="364"/>
    </row>
    <row r="409" spans="4:8" x14ac:dyDescent="0.2">
      <c r="D409" s="86"/>
      <c r="E409" s="364"/>
      <c r="F409" s="364"/>
      <c r="G409" s="364"/>
      <c r="H409" s="364"/>
    </row>
    <row r="410" spans="4:8" x14ac:dyDescent="0.2">
      <c r="D410" s="86"/>
      <c r="E410" s="364"/>
      <c r="F410" s="364"/>
      <c r="G410" s="364"/>
      <c r="H410" s="364"/>
    </row>
    <row r="411" spans="4:8" x14ac:dyDescent="0.2">
      <c r="D411" s="86"/>
      <c r="E411" s="364"/>
      <c r="F411" s="364"/>
      <c r="G411" s="364"/>
      <c r="H411" s="364"/>
    </row>
    <row r="412" spans="4:8" x14ac:dyDescent="0.2">
      <c r="D412" s="86"/>
      <c r="E412" s="364"/>
      <c r="F412" s="364"/>
      <c r="G412" s="364"/>
      <c r="H412" s="364"/>
    </row>
    <row r="413" spans="4:8" x14ac:dyDescent="0.2">
      <c r="D413" s="86"/>
      <c r="E413" s="364"/>
      <c r="F413" s="364"/>
      <c r="G413" s="364"/>
      <c r="H413" s="364"/>
    </row>
    <row r="414" spans="4:8" x14ac:dyDescent="0.2">
      <c r="D414" s="86"/>
      <c r="E414" s="364"/>
      <c r="F414" s="364"/>
      <c r="G414" s="364"/>
      <c r="H414" s="364"/>
    </row>
    <row r="415" spans="4:8" x14ac:dyDescent="0.2">
      <c r="D415" s="86"/>
      <c r="E415" s="364"/>
      <c r="F415" s="364"/>
      <c r="G415" s="364"/>
      <c r="H415" s="364"/>
    </row>
    <row r="416" spans="4:8" x14ac:dyDescent="0.2">
      <c r="D416" s="86"/>
      <c r="E416" s="364"/>
      <c r="F416" s="364"/>
      <c r="G416" s="364"/>
      <c r="H416" s="364"/>
    </row>
    <row r="417" spans="4:8" x14ac:dyDescent="0.2">
      <c r="D417" s="86"/>
      <c r="E417" s="364"/>
      <c r="F417" s="364"/>
      <c r="G417" s="364"/>
      <c r="H417" s="364"/>
    </row>
    <row r="418" spans="4:8" x14ac:dyDescent="0.2">
      <c r="D418" s="86"/>
      <c r="E418" s="364"/>
      <c r="F418" s="364"/>
      <c r="G418" s="364"/>
      <c r="H418" s="364"/>
    </row>
    <row r="419" spans="4:8" x14ac:dyDescent="0.2">
      <c r="D419" s="86"/>
      <c r="E419" s="364"/>
      <c r="F419" s="364"/>
      <c r="G419" s="364"/>
      <c r="H419" s="364"/>
    </row>
    <row r="420" spans="4:8" x14ac:dyDescent="0.2">
      <c r="D420" s="86"/>
      <c r="E420" s="364"/>
      <c r="F420" s="364"/>
      <c r="G420" s="364"/>
      <c r="H420" s="364"/>
    </row>
    <row r="421" spans="4:8" x14ac:dyDescent="0.2">
      <c r="D421" s="86"/>
      <c r="E421" s="364"/>
      <c r="F421" s="364"/>
      <c r="G421" s="364"/>
      <c r="H421" s="364"/>
    </row>
    <row r="422" spans="4:8" x14ac:dyDescent="0.2">
      <c r="D422" s="86"/>
      <c r="E422" s="364"/>
      <c r="F422" s="364"/>
      <c r="G422" s="364"/>
      <c r="H422" s="364"/>
    </row>
    <row r="423" spans="4:8" x14ac:dyDescent="0.2">
      <c r="D423" s="86"/>
      <c r="E423" s="364"/>
      <c r="F423" s="364"/>
      <c r="G423" s="364"/>
      <c r="H423" s="364"/>
    </row>
    <row r="424" spans="4:8" x14ac:dyDescent="0.2">
      <c r="D424" s="86"/>
      <c r="E424" s="364"/>
      <c r="F424" s="364"/>
      <c r="G424" s="364"/>
      <c r="H424" s="364"/>
    </row>
    <row r="425" spans="4:8" x14ac:dyDescent="0.2">
      <c r="D425" s="86"/>
      <c r="E425" s="364"/>
      <c r="F425" s="364"/>
      <c r="G425" s="364"/>
      <c r="H425" s="364"/>
    </row>
    <row r="426" spans="4:8" x14ac:dyDescent="0.2">
      <c r="D426" s="86"/>
      <c r="E426" s="364"/>
      <c r="F426" s="364"/>
      <c r="G426" s="364"/>
      <c r="H426" s="364"/>
    </row>
    <row r="427" spans="4:8" x14ac:dyDescent="0.2">
      <c r="D427" s="86"/>
      <c r="E427" s="364"/>
      <c r="F427" s="364"/>
      <c r="G427" s="364"/>
      <c r="H427" s="364"/>
    </row>
    <row r="428" spans="4:8" x14ac:dyDescent="0.2">
      <c r="D428" s="86"/>
      <c r="E428" s="364"/>
      <c r="F428" s="364"/>
      <c r="G428" s="364"/>
      <c r="H428" s="364"/>
    </row>
    <row r="429" spans="4:8" x14ac:dyDescent="0.2">
      <c r="D429" s="86"/>
      <c r="E429" s="364"/>
      <c r="F429" s="364"/>
      <c r="G429" s="364"/>
      <c r="H429" s="364"/>
    </row>
    <row r="430" spans="4:8" x14ac:dyDescent="0.2">
      <c r="D430" s="86"/>
      <c r="E430" s="364"/>
      <c r="F430" s="364"/>
      <c r="G430" s="364"/>
      <c r="H430" s="364"/>
    </row>
    <row r="431" spans="4:8" x14ac:dyDescent="0.2">
      <c r="D431" s="86"/>
      <c r="E431" s="364"/>
      <c r="F431" s="364"/>
      <c r="G431" s="364"/>
      <c r="H431" s="364"/>
    </row>
    <row r="432" spans="4:8" x14ac:dyDescent="0.2">
      <c r="D432" s="86"/>
      <c r="E432" s="364"/>
      <c r="F432" s="364"/>
      <c r="G432" s="364"/>
      <c r="H432" s="364"/>
    </row>
    <row r="433" spans="4:8" x14ac:dyDescent="0.2">
      <c r="D433" s="86"/>
      <c r="E433" s="364"/>
      <c r="F433" s="364"/>
      <c r="G433" s="364"/>
      <c r="H433" s="364"/>
    </row>
    <row r="434" spans="4:8" x14ac:dyDescent="0.2">
      <c r="D434" s="86"/>
      <c r="E434" s="364"/>
      <c r="F434" s="364"/>
      <c r="G434" s="364"/>
      <c r="H434" s="364"/>
    </row>
    <row r="435" spans="4:8" x14ac:dyDescent="0.2">
      <c r="D435" s="86"/>
      <c r="E435" s="364"/>
      <c r="F435" s="364"/>
      <c r="G435" s="364"/>
      <c r="H435" s="364"/>
    </row>
    <row r="436" spans="4:8" x14ac:dyDescent="0.2">
      <c r="D436" s="86"/>
      <c r="E436" s="364"/>
      <c r="F436" s="364"/>
      <c r="G436" s="364"/>
      <c r="H436" s="364"/>
    </row>
    <row r="437" spans="4:8" x14ac:dyDescent="0.2">
      <c r="D437" s="86"/>
      <c r="E437" s="364"/>
      <c r="F437" s="364"/>
      <c r="G437" s="364"/>
      <c r="H437" s="364"/>
    </row>
    <row r="438" spans="4:8" x14ac:dyDescent="0.2">
      <c r="D438" s="86"/>
      <c r="E438" s="364"/>
      <c r="F438" s="364"/>
      <c r="G438" s="364"/>
      <c r="H438" s="364"/>
    </row>
    <row r="439" spans="4:8" x14ac:dyDescent="0.2">
      <c r="D439" s="86"/>
      <c r="E439" s="364"/>
      <c r="F439" s="364"/>
      <c r="G439" s="364"/>
      <c r="H439" s="364"/>
    </row>
    <row r="440" spans="4:8" x14ac:dyDescent="0.2">
      <c r="D440" s="86"/>
      <c r="E440" s="364"/>
      <c r="F440" s="364"/>
      <c r="G440" s="364"/>
      <c r="H440" s="364"/>
    </row>
    <row r="441" spans="4:8" x14ac:dyDescent="0.2">
      <c r="D441" s="86"/>
      <c r="E441" s="364"/>
      <c r="F441" s="364"/>
      <c r="G441" s="364"/>
      <c r="H441" s="364"/>
    </row>
    <row r="442" spans="4:8" x14ac:dyDescent="0.2">
      <c r="D442" s="86"/>
      <c r="E442" s="364"/>
      <c r="F442" s="364"/>
      <c r="G442" s="364"/>
      <c r="H442" s="364"/>
    </row>
    <row r="443" spans="4:8" x14ac:dyDescent="0.2">
      <c r="D443" s="86"/>
      <c r="E443" s="364"/>
      <c r="F443" s="364"/>
      <c r="G443" s="364"/>
      <c r="H443" s="364"/>
    </row>
    <row r="444" spans="4:8" x14ac:dyDescent="0.2">
      <c r="D444" s="86"/>
      <c r="E444" s="364"/>
      <c r="F444" s="364"/>
      <c r="G444" s="364"/>
      <c r="H444" s="364"/>
    </row>
    <row r="445" spans="4:8" x14ac:dyDescent="0.2">
      <c r="D445" s="86"/>
      <c r="E445" s="364"/>
      <c r="F445" s="364"/>
      <c r="G445" s="364"/>
      <c r="H445" s="364"/>
    </row>
    <row r="446" spans="4:8" x14ac:dyDescent="0.2">
      <c r="D446" s="86"/>
      <c r="E446" s="364"/>
      <c r="F446" s="364"/>
      <c r="G446" s="364"/>
      <c r="H446" s="364"/>
    </row>
    <row r="447" spans="4:8" x14ac:dyDescent="0.2">
      <c r="D447" s="86"/>
      <c r="E447" s="364"/>
      <c r="F447" s="364"/>
      <c r="G447" s="364"/>
      <c r="H447" s="364"/>
    </row>
    <row r="448" spans="4:8" x14ac:dyDescent="0.2">
      <c r="D448" s="86"/>
      <c r="E448" s="364"/>
      <c r="F448" s="364"/>
      <c r="G448" s="364"/>
      <c r="H448" s="364"/>
    </row>
    <row r="449" spans="4:8" x14ac:dyDescent="0.2">
      <c r="D449" s="86"/>
      <c r="E449" s="364"/>
      <c r="F449" s="364"/>
      <c r="G449" s="364"/>
      <c r="H449" s="364"/>
    </row>
    <row r="450" spans="4:8" x14ac:dyDescent="0.2">
      <c r="D450" s="86"/>
      <c r="E450" s="364"/>
      <c r="F450" s="364"/>
      <c r="G450" s="364"/>
      <c r="H450" s="364"/>
    </row>
    <row r="451" spans="4:8" x14ac:dyDescent="0.2">
      <c r="D451" s="86"/>
      <c r="E451" s="364"/>
      <c r="F451" s="364"/>
      <c r="G451" s="364"/>
      <c r="H451" s="364"/>
    </row>
    <row r="452" spans="4:8" x14ac:dyDescent="0.2">
      <c r="D452" s="86"/>
      <c r="E452" s="364"/>
      <c r="F452" s="364"/>
      <c r="G452" s="364"/>
      <c r="H452" s="364"/>
    </row>
    <row r="453" spans="4:8" x14ac:dyDescent="0.2">
      <c r="D453" s="86"/>
      <c r="E453" s="364"/>
      <c r="F453" s="364"/>
      <c r="G453" s="364"/>
      <c r="H453" s="364"/>
    </row>
    <row r="454" spans="4:8" x14ac:dyDescent="0.2">
      <c r="D454" s="86"/>
      <c r="E454" s="364"/>
      <c r="F454" s="364"/>
      <c r="G454" s="364"/>
      <c r="H454" s="364"/>
    </row>
    <row r="455" spans="4:8" x14ac:dyDescent="0.2">
      <c r="D455" s="86"/>
      <c r="E455" s="364"/>
      <c r="F455" s="364"/>
      <c r="G455" s="364"/>
      <c r="H455" s="364"/>
    </row>
    <row r="456" spans="4:8" x14ac:dyDescent="0.2">
      <c r="D456" s="86"/>
      <c r="E456" s="364"/>
      <c r="F456" s="364"/>
      <c r="G456" s="364"/>
      <c r="H456" s="364"/>
    </row>
    <row r="457" spans="4:8" x14ac:dyDescent="0.2">
      <c r="D457" s="86"/>
      <c r="E457" s="364"/>
      <c r="F457" s="364"/>
      <c r="G457" s="364"/>
      <c r="H457" s="364"/>
    </row>
    <row r="458" spans="4:8" x14ac:dyDescent="0.2">
      <c r="D458" s="86"/>
      <c r="E458" s="364"/>
      <c r="F458" s="364"/>
      <c r="G458" s="364"/>
      <c r="H458" s="364"/>
    </row>
    <row r="459" spans="4:8" x14ac:dyDescent="0.2">
      <c r="D459" s="86"/>
      <c r="E459" s="364"/>
      <c r="F459" s="364"/>
      <c r="G459" s="364"/>
      <c r="H459" s="364"/>
    </row>
    <row r="460" spans="4:8" x14ac:dyDescent="0.2">
      <c r="D460" s="86"/>
      <c r="E460" s="364"/>
      <c r="F460" s="364"/>
      <c r="G460" s="364"/>
      <c r="H460" s="364"/>
    </row>
    <row r="461" spans="4:8" x14ac:dyDescent="0.2">
      <c r="D461" s="86"/>
      <c r="E461" s="364"/>
      <c r="F461" s="364"/>
      <c r="G461" s="364"/>
      <c r="H461" s="364"/>
    </row>
    <row r="462" spans="4:8" x14ac:dyDescent="0.2">
      <c r="D462" s="86"/>
      <c r="E462" s="364"/>
      <c r="F462" s="364"/>
      <c r="G462" s="364"/>
      <c r="H462" s="364"/>
    </row>
    <row r="463" spans="4:8" x14ac:dyDescent="0.2">
      <c r="D463" s="86"/>
      <c r="E463" s="364"/>
      <c r="F463" s="364"/>
      <c r="G463" s="364"/>
      <c r="H463" s="364"/>
    </row>
    <row r="464" spans="4:8" x14ac:dyDescent="0.2">
      <c r="D464" s="86"/>
      <c r="E464" s="364"/>
      <c r="F464" s="364"/>
      <c r="G464" s="364"/>
      <c r="H464" s="364"/>
    </row>
    <row r="465" spans="4:8" x14ac:dyDescent="0.2">
      <c r="D465" s="86"/>
      <c r="E465" s="364"/>
      <c r="F465" s="364"/>
      <c r="G465" s="364"/>
      <c r="H465" s="364"/>
    </row>
    <row r="466" spans="4:8" x14ac:dyDescent="0.2">
      <c r="D466" s="86"/>
      <c r="E466" s="364"/>
      <c r="F466" s="364"/>
      <c r="G466" s="364"/>
      <c r="H466" s="364"/>
    </row>
    <row r="467" spans="4:8" x14ac:dyDescent="0.2">
      <c r="D467" s="86"/>
      <c r="E467" s="364"/>
      <c r="F467" s="364"/>
      <c r="G467" s="364"/>
      <c r="H467" s="364"/>
    </row>
    <row r="468" spans="4:8" x14ac:dyDescent="0.2">
      <c r="D468" s="86"/>
      <c r="E468" s="364"/>
      <c r="F468" s="364"/>
      <c r="G468" s="364"/>
      <c r="H468" s="364"/>
    </row>
    <row r="469" spans="4:8" x14ac:dyDescent="0.2">
      <c r="D469" s="86"/>
      <c r="E469" s="364"/>
      <c r="F469" s="364"/>
      <c r="G469" s="364"/>
      <c r="H469" s="364"/>
    </row>
    <row r="470" spans="4:8" x14ac:dyDescent="0.2">
      <c r="D470" s="86"/>
      <c r="E470" s="364"/>
      <c r="F470" s="364"/>
      <c r="G470" s="364"/>
      <c r="H470" s="364"/>
    </row>
    <row r="471" spans="4:8" x14ac:dyDescent="0.2">
      <c r="D471" s="86"/>
      <c r="E471" s="364"/>
      <c r="F471" s="364"/>
      <c r="G471" s="364"/>
      <c r="H471" s="364"/>
    </row>
    <row r="472" spans="4:8" x14ac:dyDescent="0.2">
      <c r="D472" s="86"/>
      <c r="E472" s="364"/>
      <c r="F472" s="364"/>
      <c r="G472" s="364"/>
      <c r="H472" s="364"/>
    </row>
    <row r="473" spans="4:8" x14ac:dyDescent="0.2">
      <c r="D473" s="86"/>
      <c r="E473" s="364"/>
      <c r="F473" s="364"/>
      <c r="G473" s="364"/>
      <c r="H473" s="364"/>
    </row>
    <row r="474" spans="4:8" x14ac:dyDescent="0.2">
      <c r="D474" s="86"/>
      <c r="E474" s="364"/>
      <c r="F474" s="364"/>
      <c r="G474" s="364"/>
      <c r="H474" s="364"/>
    </row>
    <row r="475" spans="4:8" x14ac:dyDescent="0.2">
      <c r="D475" s="86"/>
      <c r="E475" s="364"/>
      <c r="F475" s="364"/>
      <c r="G475" s="364"/>
      <c r="H475" s="364"/>
    </row>
    <row r="476" spans="4:8" x14ac:dyDescent="0.2">
      <c r="D476" s="86"/>
      <c r="E476" s="364"/>
      <c r="F476" s="364"/>
      <c r="G476" s="364"/>
      <c r="H476" s="364"/>
    </row>
    <row r="477" spans="4:8" x14ac:dyDescent="0.2">
      <c r="D477" s="86"/>
      <c r="E477" s="364"/>
      <c r="F477" s="364"/>
      <c r="G477" s="364"/>
      <c r="H477" s="364"/>
    </row>
    <row r="478" spans="4:8" x14ac:dyDescent="0.2">
      <c r="D478" s="86"/>
      <c r="E478" s="364"/>
      <c r="F478" s="364"/>
      <c r="G478" s="364"/>
      <c r="H478" s="364"/>
    </row>
    <row r="479" spans="4:8" x14ac:dyDescent="0.2">
      <c r="D479" s="86"/>
      <c r="E479" s="364"/>
      <c r="F479" s="364"/>
      <c r="G479" s="364"/>
      <c r="H479" s="364"/>
    </row>
    <row r="480" spans="4:8" x14ac:dyDescent="0.2">
      <c r="D480" s="86"/>
      <c r="E480" s="364"/>
      <c r="F480" s="364"/>
      <c r="G480" s="364"/>
      <c r="H480" s="364"/>
    </row>
    <row r="481" spans="4:8" x14ac:dyDescent="0.2">
      <c r="D481" s="86"/>
      <c r="E481" s="364"/>
      <c r="F481" s="364"/>
      <c r="G481" s="364"/>
      <c r="H481" s="364"/>
    </row>
    <row r="482" spans="4:8" x14ac:dyDescent="0.2">
      <c r="D482" s="86"/>
      <c r="E482" s="364"/>
      <c r="F482" s="364"/>
      <c r="G482" s="364"/>
      <c r="H482" s="364"/>
    </row>
    <row r="483" spans="4:8" x14ac:dyDescent="0.2">
      <c r="D483" s="86"/>
      <c r="E483" s="364"/>
      <c r="F483" s="364"/>
      <c r="G483" s="364"/>
      <c r="H483" s="364"/>
    </row>
    <row r="484" spans="4:8" x14ac:dyDescent="0.2">
      <c r="D484" s="86"/>
      <c r="E484" s="364"/>
      <c r="F484" s="364"/>
      <c r="G484" s="364"/>
      <c r="H484" s="364"/>
    </row>
    <row r="485" spans="4:8" x14ac:dyDescent="0.2">
      <c r="D485" s="86"/>
      <c r="E485" s="364"/>
      <c r="F485" s="364"/>
      <c r="G485" s="364"/>
      <c r="H485" s="364"/>
    </row>
    <row r="486" spans="4:8" x14ac:dyDescent="0.2">
      <c r="D486" s="86"/>
      <c r="E486" s="364"/>
      <c r="F486" s="364"/>
      <c r="G486" s="364"/>
      <c r="H486" s="364"/>
    </row>
    <row r="487" spans="4:8" x14ac:dyDescent="0.2">
      <c r="D487" s="86"/>
      <c r="E487" s="364"/>
      <c r="F487" s="364"/>
      <c r="G487" s="364"/>
      <c r="H487" s="364"/>
    </row>
    <row r="488" spans="4:8" x14ac:dyDescent="0.2">
      <c r="D488" s="86"/>
      <c r="E488" s="364"/>
      <c r="F488" s="364"/>
      <c r="G488" s="364"/>
      <c r="H488" s="364"/>
    </row>
    <row r="489" spans="4:8" x14ac:dyDescent="0.2">
      <c r="D489" s="86"/>
      <c r="E489" s="364"/>
      <c r="F489" s="364"/>
      <c r="G489" s="364"/>
      <c r="H489" s="364"/>
    </row>
    <row r="490" spans="4:8" x14ac:dyDescent="0.2">
      <c r="D490" s="86"/>
      <c r="E490" s="364"/>
      <c r="F490" s="364"/>
      <c r="G490" s="364"/>
      <c r="H490" s="364"/>
    </row>
    <row r="491" spans="4:8" x14ac:dyDescent="0.2">
      <c r="D491" s="86"/>
      <c r="E491" s="364"/>
      <c r="F491" s="364"/>
      <c r="G491" s="364"/>
      <c r="H491" s="364"/>
    </row>
    <row r="492" spans="4:8" x14ac:dyDescent="0.2">
      <c r="D492" s="86"/>
      <c r="E492" s="364"/>
      <c r="F492" s="364"/>
      <c r="G492" s="364"/>
      <c r="H492" s="364"/>
    </row>
    <row r="493" spans="4:8" x14ac:dyDescent="0.2">
      <c r="D493" s="86"/>
      <c r="E493" s="364"/>
      <c r="F493" s="364"/>
      <c r="G493" s="364"/>
      <c r="H493" s="364"/>
    </row>
    <row r="494" spans="4:8" x14ac:dyDescent="0.2">
      <c r="D494" s="86"/>
      <c r="E494" s="364"/>
      <c r="F494" s="364"/>
      <c r="G494" s="364"/>
      <c r="H494" s="364"/>
    </row>
    <row r="495" spans="4:8" x14ac:dyDescent="0.2">
      <c r="D495" s="86"/>
      <c r="E495" s="364"/>
      <c r="F495" s="364"/>
      <c r="G495" s="364"/>
      <c r="H495" s="364"/>
    </row>
    <row r="496" spans="4:8" x14ac:dyDescent="0.2">
      <c r="D496" s="86"/>
      <c r="E496" s="364"/>
      <c r="F496" s="364"/>
      <c r="G496" s="364"/>
      <c r="H496" s="364"/>
    </row>
    <row r="497" spans="4:8" x14ac:dyDescent="0.2">
      <c r="D497" s="86"/>
      <c r="E497" s="364"/>
      <c r="F497" s="364"/>
      <c r="G497" s="364"/>
      <c r="H497" s="364"/>
    </row>
    <row r="498" spans="4:8" x14ac:dyDescent="0.2">
      <c r="D498" s="86"/>
      <c r="E498" s="364"/>
      <c r="F498" s="364"/>
      <c r="G498" s="364"/>
      <c r="H498" s="364"/>
    </row>
    <row r="499" spans="4:8" x14ac:dyDescent="0.2">
      <c r="D499" s="86"/>
      <c r="E499" s="364"/>
      <c r="F499" s="364"/>
      <c r="G499" s="364"/>
      <c r="H499" s="364"/>
    </row>
    <row r="500" spans="4:8" x14ac:dyDescent="0.2">
      <c r="D500" s="86"/>
      <c r="E500" s="364"/>
      <c r="F500" s="364"/>
      <c r="G500" s="364"/>
      <c r="H500" s="364"/>
    </row>
    <row r="501" spans="4:8" x14ac:dyDescent="0.2">
      <c r="D501" s="86"/>
      <c r="E501" s="364"/>
      <c r="F501" s="364"/>
      <c r="G501" s="364"/>
      <c r="H501" s="364"/>
    </row>
    <row r="502" spans="4:8" x14ac:dyDescent="0.2">
      <c r="D502" s="86"/>
      <c r="E502" s="364"/>
      <c r="F502" s="364"/>
      <c r="G502" s="364"/>
      <c r="H502" s="364"/>
    </row>
    <row r="503" spans="4:8" x14ac:dyDescent="0.2">
      <c r="D503" s="86"/>
      <c r="E503" s="364"/>
      <c r="F503" s="364"/>
      <c r="G503" s="364"/>
      <c r="H503" s="364"/>
    </row>
    <row r="504" spans="4:8" x14ac:dyDescent="0.2">
      <c r="D504" s="86"/>
      <c r="E504" s="364"/>
      <c r="F504" s="364"/>
      <c r="G504" s="364"/>
      <c r="H504" s="364"/>
    </row>
    <row r="505" spans="4:8" x14ac:dyDescent="0.2">
      <c r="D505" s="86"/>
      <c r="E505" s="364"/>
      <c r="F505" s="364"/>
      <c r="G505" s="364"/>
      <c r="H505" s="364"/>
    </row>
    <row r="506" spans="4:8" x14ac:dyDescent="0.2">
      <c r="D506" s="86"/>
      <c r="E506" s="364"/>
      <c r="F506" s="364"/>
      <c r="G506" s="364"/>
      <c r="H506" s="364"/>
    </row>
    <row r="507" spans="4:8" x14ac:dyDescent="0.2">
      <c r="D507" s="86"/>
      <c r="E507" s="364"/>
      <c r="F507" s="364"/>
      <c r="G507" s="364"/>
      <c r="H507" s="364"/>
    </row>
    <row r="508" spans="4:8" x14ac:dyDescent="0.2">
      <c r="D508" s="86"/>
      <c r="E508" s="364"/>
      <c r="F508" s="364"/>
      <c r="G508" s="364"/>
      <c r="H508" s="364"/>
    </row>
    <row r="509" spans="4:8" x14ac:dyDescent="0.2">
      <c r="D509" s="86"/>
      <c r="E509" s="364"/>
      <c r="F509" s="364"/>
      <c r="G509" s="364"/>
      <c r="H509" s="364"/>
    </row>
    <row r="510" spans="4:8" x14ac:dyDescent="0.2">
      <c r="D510" s="86"/>
      <c r="E510" s="364"/>
      <c r="F510" s="364"/>
      <c r="G510" s="364"/>
      <c r="H510" s="364"/>
    </row>
    <row r="511" spans="4:8" x14ac:dyDescent="0.2">
      <c r="D511" s="86"/>
      <c r="E511" s="364"/>
      <c r="F511" s="364"/>
      <c r="G511" s="364"/>
      <c r="H511" s="364"/>
    </row>
    <row r="512" spans="4:8" x14ac:dyDescent="0.2">
      <c r="D512" s="86"/>
      <c r="E512" s="364"/>
      <c r="F512" s="364"/>
      <c r="G512" s="364"/>
      <c r="H512" s="364"/>
    </row>
    <row r="513" spans="4:8" x14ac:dyDescent="0.2">
      <c r="D513" s="86"/>
      <c r="E513" s="364"/>
      <c r="F513" s="364"/>
      <c r="G513" s="364"/>
      <c r="H513" s="364"/>
    </row>
    <row r="514" spans="4:8" x14ac:dyDescent="0.2">
      <c r="D514" s="86"/>
      <c r="E514" s="364"/>
      <c r="F514" s="364"/>
      <c r="G514" s="364"/>
      <c r="H514" s="364"/>
    </row>
    <row r="515" spans="4:8" x14ac:dyDescent="0.2">
      <c r="D515" s="86"/>
      <c r="E515" s="364"/>
      <c r="F515" s="364"/>
      <c r="G515" s="364"/>
      <c r="H515" s="364"/>
    </row>
    <row r="516" spans="4:8" x14ac:dyDescent="0.2">
      <c r="D516" s="86"/>
      <c r="E516" s="364"/>
      <c r="F516" s="364"/>
      <c r="G516" s="364"/>
      <c r="H516" s="364"/>
    </row>
    <row r="517" spans="4:8" x14ac:dyDescent="0.2">
      <c r="D517" s="86"/>
      <c r="E517" s="364"/>
      <c r="F517" s="364"/>
      <c r="G517" s="364"/>
      <c r="H517" s="364"/>
    </row>
    <row r="518" spans="4:8" x14ac:dyDescent="0.2">
      <c r="D518" s="86"/>
      <c r="E518" s="364"/>
      <c r="F518" s="364"/>
      <c r="G518" s="364"/>
      <c r="H518" s="364"/>
    </row>
    <row r="519" spans="4:8" x14ac:dyDescent="0.2">
      <c r="D519" s="86"/>
      <c r="E519" s="364"/>
      <c r="F519" s="364"/>
      <c r="G519" s="364"/>
      <c r="H519" s="364"/>
    </row>
    <row r="520" spans="4:8" x14ac:dyDescent="0.2">
      <c r="D520" s="86"/>
      <c r="E520" s="364"/>
      <c r="F520" s="364"/>
      <c r="G520" s="364"/>
      <c r="H520" s="364"/>
    </row>
    <row r="521" spans="4:8" x14ac:dyDescent="0.2">
      <c r="D521" s="86"/>
      <c r="E521" s="364"/>
      <c r="F521" s="364"/>
      <c r="G521" s="364"/>
      <c r="H521" s="364"/>
    </row>
    <row r="522" spans="4:8" x14ac:dyDescent="0.2">
      <c r="D522" s="86"/>
      <c r="E522" s="364"/>
      <c r="F522" s="364"/>
      <c r="G522" s="364"/>
      <c r="H522" s="364"/>
    </row>
    <row r="523" spans="4:8" x14ac:dyDescent="0.2">
      <c r="D523" s="86"/>
      <c r="E523" s="364"/>
      <c r="F523" s="364"/>
      <c r="G523" s="364"/>
      <c r="H523" s="364"/>
    </row>
    <row r="524" spans="4:8" x14ac:dyDescent="0.2">
      <c r="D524" s="86"/>
      <c r="E524" s="364"/>
      <c r="F524" s="364"/>
      <c r="G524" s="364"/>
      <c r="H524" s="364"/>
    </row>
    <row r="525" spans="4:8" x14ac:dyDescent="0.2">
      <c r="D525" s="86"/>
      <c r="E525" s="364"/>
      <c r="F525" s="364"/>
      <c r="G525" s="364"/>
      <c r="H525" s="364"/>
    </row>
    <row r="526" spans="4:8" x14ac:dyDescent="0.2">
      <c r="D526" s="86"/>
      <c r="E526" s="364"/>
      <c r="F526" s="364"/>
      <c r="G526" s="364"/>
      <c r="H526" s="364"/>
    </row>
    <row r="527" spans="4:8" x14ac:dyDescent="0.2">
      <c r="D527" s="86"/>
      <c r="E527" s="364"/>
      <c r="F527" s="364"/>
      <c r="G527" s="364"/>
      <c r="H527" s="364"/>
    </row>
    <row r="528" spans="4:8" x14ac:dyDescent="0.2">
      <c r="D528" s="86"/>
      <c r="E528" s="364"/>
      <c r="F528" s="364"/>
      <c r="G528" s="364"/>
      <c r="H528" s="364"/>
    </row>
    <row r="529" spans="4:8" x14ac:dyDescent="0.2">
      <c r="D529" s="86"/>
      <c r="E529" s="364"/>
      <c r="F529" s="364"/>
      <c r="G529" s="364"/>
      <c r="H529" s="364"/>
    </row>
    <row r="530" spans="4:8" x14ac:dyDescent="0.2">
      <c r="D530" s="86"/>
      <c r="E530" s="364"/>
      <c r="F530" s="364"/>
      <c r="G530" s="364"/>
      <c r="H530" s="364"/>
    </row>
    <row r="531" spans="4:8" x14ac:dyDescent="0.2">
      <c r="D531" s="86"/>
      <c r="E531" s="364"/>
      <c r="F531" s="364"/>
      <c r="G531" s="364"/>
      <c r="H531" s="364"/>
    </row>
    <row r="532" spans="4:8" x14ac:dyDescent="0.2">
      <c r="D532" s="86"/>
      <c r="E532" s="364"/>
      <c r="F532" s="364"/>
      <c r="G532" s="364"/>
      <c r="H532" s="364"/>
    </row>
    <row r="533" spans="4:8" x14ac:dyDescent="0.2">
      <c r="D533" s="86"/>
      <c r="E533" s="364"/>
      <c r="F533" s="364"/>
      <c r="G533" s="364"/>
      <c r="H533" s="364"/>
    </row>
    <row r="534" spans="4:8" x14ac:dyDescent="0.2">
      <c r="D534" s="86"/>
      <c r="E534" s="364"/>
      <c r="F534" s="364"/>
      <c r="G534" s="364"/>
      <c r="H534" s="364"/>
    </row>
    <row r="535" spans="4:8" x14ac:dyDescent="0.2">
      <c r="D535" s="86"/>
      <c r="E535" s="364"/>
      <c r="F535" s="364"/>
      <c r="G535" s="364"/>
      <c r="H535" s="364"/>
    </row>
    <row r="536" spans="4:8" x14ac:dyDescent="0.2">
      <c r="D536" s="86"/>
      <c r="E536" s="364"/>
      <c r="F536" s="364"/>
      <c r="G536" s="364"/>
      <c r="H536" s="364"/>
    </row>
    <row r="537" spans="4:8" x14ac:dyDescent="0.2">
      <c r="D537" s="86"/>
      <c r="E537" s="364"/>
      <c r="F537" s="364"/>
      <c r="G537" s="364"/>
      <c r="H537" s="364"/>
    </row>
    <row r="538" spans="4:8" x14ac:dyDescent="0.2">
      <c r="D538" s="86"/>
      <c r="E538" s="364"/>
      <c r="F538" s="364"/>
      <c r="G538" s="364"/>
      <c r="H538" s="364"/>
    </row>
    <row r="539" spans="4:8" x14ac:dyDescent="0.2">
      <c r="D539" s="86"/>
      <c r="E539" s="364"/>
      <c r="F539" s="364"/>
      <c r="G539" s="364"/>
      <c r="H539" s="364"/>
    </row>
    <row r="540" spans="4:8" x14ac:dyDescent="0.2">
      <c r="D540" s="86"/>
      <c r="E540" s="364"/>
      <c r="F540" s="364"/>
      <c r="G540" s="364"/>
      <c r="H540" s="364"/>
    </row>
    <row r="541" spans="4:8" x14ac:dyDescent="0.2">
      <c r="D541" s="86"/>
      <c r="E541" s="364"/>
      <c r="F541" s="364"/>
      <c r="G541" s="364"/>
      <c r="H541" s="364"/>
    </row>
    <row r="542" spans="4:8" x14ac:dyDescent="0.2">
      <c r="D542" s="86"/>
      <c r="E542" s="364"/>
      <c r="F542" s="364"/>
      <c r="G542" s="364"/>
      <c r="H542" s="364"/>
    </row>
    <row r="543" spans="4:8" x14ac:dyDescent="0.2">
      <c r="D543" s="86"/>
      <c r="E543" s="364"/>
      <c r="F543" s="364"/>
      <c r="G543" s="364"/>
      <c r="H543" s="364"/>
    </row>
    <row r="544" spans="4:8" x14ac:dyDescent="0.2">
      <c r="D544" s="86"/>
      <c r="E544" s="364"/>
      <c r="F544" s="364"/>
      <c r="G544" s="364"/>
      <c r="H544" s="364"/>
    </row>
    <row r="545" spans="4:8" x14ac:dyDescent="0.2">
      <c r="D545" s="86"/>
      <c r="E545" s="364"/>
      <c r="F545" s="364"/>
      <c r="G545" s="364"/>
      <c r="H545" s="364"/>
    </row>
    <row r="546" spans="4:8" x14ac:dyDescent="0.2">
      <c r="D546" s="86"/>
      <c r="E546" s="364"/>
      <c r="F546" s="364"/>
      <c r="G546" s="364"/>
      <c r="H546" s="364"/>
    </row>
    <row r="547" spans="4:8" x14ac:dyDescent="0.2">
      <c r="D547" s="86"/>
      <c r="E547" s="364"/>
      <c r="F547" s="364"/>
      <c r="G547" s="364"/>
      <c r="H547" s="364"/>
    </row>
    <row r="548" spans="4:8" x14ac:dyDescent="0.2">
      <c r="D548" s="86"/>
      <c r="E548" s="364"/>
      <c r="F548" s="364"/>
      <c r="G548" s="364"/>
      <c r="H548" s="364"/>
    </row>
    <row r="549" spans="4:8" x14ac:dyDescent="0.2">
      <c r="D549" s="86"/>
      <c r="E549" s="364"/>
      <c r="F549" s="364"/>
      <c r="G549" s="364"/>
      <c r="H549" s="364"/>
    </row>
    <row r="550" spans="4:8" x14ac:dyDescent="0.2">
      <c r="D550" s="86"/>
      <c r="E550" s="364"/>
      <c r="F550" s="364"/>
      <c r="G550" s="364"/>
      <c r="H550" s="364"/>
    </row>
    <row r="551" spans="4:8" x14ac:dyDescent="0.2">
      <c r="D551" s="86"/>
      <c r="E551" s="364"/>
      <c r="F551" s="364"/>
      <c r="G551" s="364"/>
      <c r="H551" s="364"/>
    </row>
    <row r="552" spans="4:8" x14ac:dyDescent="0.2">
      <c r="D552" s="86"/>
      <c r="E552" s="364"/>
      <c r="F552" s="364"/>
      <c r="G552" s="364"/>
      <c r="H552" s="364"/>
    </row>
    <row r="553" spans="4:8" x14ac:dyDescent="0.2">
      <c r="D553" s="86"/>
      <c r="E553" s="364"/>
      <c r="F553" s="364"/>
      <c r="G553" s="364"/>
      <c r="H553" s="364"/>
    </row>
    <row r="554" spans="4:8" x14ac:dyDescent="0.2">
      <c r="D554" s="86"/>
      <c r="E554" s="364"/>
      <c r="F554" s="364"/>
      <c r="G554" s="364"/>
      <c r="H554" s="364"/>
    </row>
    <row r="555" spans="4:8" x14ac:dyDescent="0.2">
      <c r="D555" s="86"/>
      <c r="E555" s="364"/>
      <c r="F555" s="364"/>
      <c r="G555" s="364"/>
      <c r="H555" s="364"/>
    </row>
    <row r="556" spans="4:8" x14ac:dyDescent="0.2">
      <c r="D556" s="86"/>
      <c r="E556" s="364"/>
      <c r="F556" s="364"/>
      <c r="G556" s="364"/>
      <c r="H556" s="364"/>
    </row>
    <row r="557" spans="4:8" x14ac:dyDescent="0.2">
      <c r="D557" s="86"/>
      <c r="E557" s="364"/>
      <c r="F557" s="364"/>
      <c r="G557" s="364"/>
      <c r="H557" s="364"/>
    </row>
    <row r="558" spans="4:8" x14ac:dyDescent="0.2">
      <c r="D558" s="86"/>
      <c r="E558" s="364"/>
      <c r="F558" s="364"/>
      <c r="G558" s="364"/>
      <c r="H558" s="364"/>
    </row>
    <row r="559" spans="4:8" x14ac:dyDescent="0.2">
      <c r="D559" s="86"/>
      <c r="E559" s="364"/>
      <c r="F559" s="364"/>
      <c r="G559" s="364"/>
      <c r="H559" s="364"/>
    </row>
    <row r="560" spans="4:8" x14ac:dyDescent="0.2">
      <c r="D560" s="86"/>
      <c r="E560" s="364"/>
      <c r="F560" s="364"/>
      <c r="G560" s="364"/>
      <c r="H560" s="364"/>
    </row>
    <row r="561" spans="4:8" x14ac:dyDescent="0.2">
      <c r="D561" s="86"/>
      <c r="E561" s="364"/>
      <c r="F561" s="364"/>
      <c r="G561" s="364"/>
      <c r="H561" s="364"/>
    </row>
    <row r="562" spans="4:8" x14ac:dyDescent="0.2">
      <c r="D562" s="86"/>
      <c r="E562" s="364"/>
      <c r="F562" s="364"/>
      <c r="G562" s="364"/>
      <c r="H562" s="364"/>
    </row>
    <row r="563" spans="4:8" x14ac:dyDescent="0.2">
      <c r="D563" s="86"/>
      <c r="E563" s="364"/>
      <c r="F563" s="364"/>
      <c r="G563" s="364"/>
      <c r="H563" s="364"/>
    </row>
    <row r="564" spans="4:8" x14ac:dyDescent="0.2">
      <c r="D564" s="86"/>
      <c r="E564" s="364"/>
      <c r="F564" s="364"/>
      <c r="G564" s="364"/>
      <c r="H564" s="364"/>
    </row>
    <row r="565" spans="4:8" x14ac:dyDescent="0.2">
      <c r="D565" s="86"/>
      <c r="E565" s="364"/>
      <c r="F565" s="364"/>
      <c r="G565" s="364"/>
      <c r="H565" s="364"/>
    </row>
    <row r="566" spans="4:8" x14ac:dyDescent="0.2">
      <c r="D566" s="86"/>
      <c r="E566" s="364"/>
      <c r="F566" s="364"/>
      <c r="G566" s="364"/>
      <c r="H566" s="364"/>
    </row>
    <row r="567" spans="4:8" x14ac:dyDescent="0.2">
      <c r="D567" s="86"/>
      <c r="E567" s="364"/>
      <c r="F567" s="364"/>
      <c r="G567" s="364"/>
      <c r="H567" s="364"/>
    </row>
    <row r="568" spans="4:8" x14ac:dyDescent="0.2">
      <c r="D568" s="86"/>
      <c r="E568" s="364"/>
      <c r="F568" s="364"/>
      <c r="G568" s="364"/>
      <c r="H568" s="364"/>
    </row>
    <row r="569" spans="4:8" x14ac:dyDescent="0.2">
      <c r="D569" s="86"/>
      <c r="E569" s="364"/>
      <c r="F569" s="364"/>
      <c r="G569" s="364"/>
      <c r="H569" s="364"/>
    </row>
    <row r="570" spans="4:8" x14ac:dyDescent="0.2">
      <c r="D570" s="86"/>
      <c r="E570" s="364"/>
      <c r="F570" s="364"/>
      <c r="G570" s="364"/>
      <c r="H570" s="364"/>
    </row>
  </sheetData>
  <mergeCells count="9">
    <mergeCell ref="I11:I12"/>
    <mergeCell ref="J13:J70"/>
    <mergeCell ref="A244:C244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rowBreaks count="2" manualBreakCount="2">
    <brk id="94" max="8" man="1"/>
    <brk id="172" max="8" man="1"/>
  </rowBreaks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70"/>
  <sheetViews>
    <sheetView showGridLines="0" view="pageBreakPreview" topLeftCell="A154" zoomScale="90" zoomScaleNormal="90" zoomScaleSheetLayoutView="90" workbookViewId="0">
      <selection activeCell="G167" sqref="G167"/>
    </sheetView>
  </sheetViews>
  <sheetFormatPr baseColWidth="10" defaultRowHeight="12.75" x14ac:dyDescent="0.2"/>
  <cols>
    <col min="1" max="1" width="6.140625" style="337" bestFit="1" customWidth="1"/>
    <col min="2" max="2" width="6.28515625" style="337" bestFit="1" customWidth="1"/>
    <col min="3" max="3" width="37.7109375" style="359" customWidth="1"/>
    <col min="4" max="4" width="21.140625" style="3" bestFit="1" customWidth="1"/>
    <col min="5" max="5" width="19.42578125" style="445" customWidth="1"/>
    <col min="6" max="6" width="19.140625" style="446" customWidth="1"/>
    <col min="7" max="7" width="21.7109375" style="370" customWidth="1"/>
    <col min="8" max="8" width="18.28515625" style="368" customWidth="1"/>
    <col min="9" max="9" width="44" style="357" customWidth="1"/>
    <col min="10" max="10" width="27.42578125" style="338" customWidth="1"/>
    <col min="11" max="11" width="23.42578125" style="345" customWidth="1"/>
    <col min="12" max="12" width="14.140625" style="345" bestFit="1" customWidth="1"/>
    <col min="13" max="13" width="19" style="345" customWidth="1"/>
    <col min="14" max="14" width="18.28515625" style="345" customWidth="1"/>
    <col min="15" max="15" width="15.7109375" style="345" customWidth="1"/>
    <col min="16" max="16" width="12.85546875" style="338" customWidth="1"/>
    <col min="17" max="17" width="16.7109375" style="338" customWidth="1"/>
    <col min="18" max="18" width="11.5703125" style="338"/>
    <col min="19" max="19" width="14.5703125" style="338" customWidth="1"/>
    <col min="20" max="248" width="11.5703125" style="338"/>
    <col min="249" max="249" width="9.7109375" style="338" customWidth="1"/>
    <col min="250" max="250" width="6" style="338" customWidth="1"/>
    <col min="251" max="251" width="60.5703125" style="338" customWidth="1"/>
    <col min="252" max="252" width="15.5703125" style="338" customWidth="1"/>
    <col min="253" max="264" width="13.28515625" style="338" customWidth="1"/>
    <col min="265" max="504" width="11.5703125" style="338"/>
    <col min="505" max="505" width="9.7109375" style="338" customWidth="1"/>
    <col min="506" max="506" width="6" style="338" customWidth="1"/>
    <col min="507" max="507" width="60.5703125" style="338" customWidth="1"/>
    <col min="508" max="508" width="15.5703125" style="338" customWidth="1"/>
    <col min="509" max="520" width="13.28515625" style="338" customWidth="1"/>
    <col min="521" max="760" width="11.5703125" style="338"/>
    <col min="761" max="761" width="9.7109375" style="338" customWidth="1"/>
    <col min="762" max="762" width="6" style="338" customWidth="1"/>
    <col min="763" max="763" width="60.5703125" style="338" customWidth="1"/>
    <col min="764" max="764" width="15.5703125" style="338" customWidth="1"/>
    <col min="765" max="776" width="13.28515625" style="338" customWidth="1"/>
    <col min="777" max="1016" width="11.5703125" style="338"/>
    <col min="1017" max="1017" width="9.7109375" style="338" customWidth="1"/>
    <col min="1018" max="1018" width="6" style="338" customWidth="1"/>
    <col min="1019" max="1019" width="60.5703125" style="338" customWidth="1"/>
    <col min="1020" max="1020" width="15.5703125" style="338" customWidth="1"/>
    <col min="1021" max="1032" width="13.28515625" style="338" customWidth="1"/>
    <col min="1033" max="1272" width="11.5703125" style="338"/>
    <col min="1273" max="1273" width="9.7109375" style="338" customWidth="1"/>
    <col min="1274" max="1274" width="6" style="338" customWidth="1"/>
    <col min="1275" max="1275" width="60.5703125" style="338" customWidth="1"/>
    <col min="1276" max="1276" width="15.5703125" style="338" customWidth="1"/>
    <col min="1277" max="1288" width="13.28515625" style="338" customWidth="1"/>
    <col min="1289" max="1528" width="11.5703125" style="338"/>
    <col min="1529" max="1529" width="9.7109375" style="338" customWidth="1"/>
    <col min="1530" max="1530" width="6" style="338" customWidth="1"/>
    <col min="1531" max="1531" width="60.5703125" style="338" customWidth="1"/>
    <col min="1532" max="1532" width="15.5703125" style="338" customWidth="1"/>
    <col min="1533" max="1544" width="13.28515625" style="338" customWidth="1"/>
    <col min="1545" max="1784" width="11.5703125" style="338"/>
    <col min="1785" max="1785" width="9.7109375" style="338" customWidth="1"/>
    <col min="1786" max="1786" width="6" style="338" customWidth="1"/>
    <col min="1787" max="1787" width="60.5703125" style="338" customWidth="1"/>
    <col min="1788" max="1788" width="15.5703125" style="338" customWidth="1"/>
    <col min="1789" max="1800" width="13.28515625" style="338" customWidth="1"/>
    <col min="1801" max="2040" width="11.5703125" style="338"/>
    <col min="2041" max="2041" width="9.7109375" style="338" customWidth="1"/>
    <col min="2042" max="2042" width="6" style="338" customWidth="1"/>
    <col min="2043" max="2043" width="60.5703125" style="338" customWidth="1"/>
    <col min="2044" max="2044" width="15.5703125" style="338" customWidth="1"/>
    <col min="2045" max="2056" width="13.28515625" style="338" customWidth="1"/>
    <col min="2057" max="2296" width="11.5703125" style="338"/>
    <col min="2297" max="2297" width="9.7109375" style="338" customWidth="1"/>
    <col min="2298" max="2298" width="6" style="338" customWidth="1"/>
    <col min="2299" max="2299" width="60.5703125" style="338" customWidth="1"/>
    <col min="2300" max="2300" width="15.5703125" style="338" customWidth="1"/>
    <col min="2301" max="2312" width="13.28515625" style="338" customWidth="1"/>
    <col min="2313" max="2552" width="11.5703125" style="338"/>
    <col min="2553" max="2553" width="9.7109375" style="338" customWidth="1"/>
    <col min="2554" max="2554" width="6" style="338" customWidth="1"/>
    <col min="2555" max="2555" width="60.5703125" style="338" customWidth="1"/>
    <col min="2556" max="2556" width="15.5703125" style="338" customWidth="1"/>
    <col min="2557" max="2568" width="13.28515625" style="338" customWidth="1"/>
    <col min="2569" max="2808" width="11.5703125" style="338"/>
    <col min="2809" max="2809" width="9.7109375" style="338" customWidth="1"/>
    <col min="2810" max="2810" width="6" style="338" customWidth="1"/>
    <col min="2811" max="2811" width="60.5703125" style="338" customWidth="1"/>
    <col min="2812" max="2812" width="15.5703125" style="338" customWidth="1"/>
    <col min="2813" max="2824" width="13.28515625" style="338" customWidth="1"/>
    <col min="2825" max="3064" width="11.5703125" style="338"/>
    <col min="3065" max="3065" width="9.7109375" style="338" customWidth="1"/>
    <col min="3066" max="3066" width="6" style="338" customWidth="1"/>
    <col min="3067" max="3067" width="60.5703125" style="338" customWidth="1"/>
    <col min="3068" max="3068" width="15.5703125" style="338" customWidth="1"/>
    <col min="3069" max="3080" width="13.28515625" style="338" customWidth="1"/>
    <col min="3081" max="3320" width="11.5703125" style="338"/>
    <col min="3321" max="3321" width="9.7109375" style="338" customWidth="1"/>
    <col min="3322" max="3322" width="6" style="338" customWidth="1"/>
    <col min="3323" max="3323" width="60.5703125" style="338" customWidth="1"/>
    <col min="3324" max="3324" width="15.5703125" style="338" customWidth="1"/>
    <col min="3325" max="3336" width="13.28515625" style="338" customWidth="1"/>
    <col min="3337" max="3576" width="11.5703125" style="338"/>
    <col min="3577" max="3577" width="9.7109375" style="338" customWidth="1"/>
    <col min="3578" max="3578" width="6" style="338" customWidth="1"/>
    <col min="3579" max="3579" width="60.5703125" style="338" customWidth="1"/>
    <col min="3580" max="3580" width="15.5703125" style="338" customWidth="1"/>
    <col min="3581" max="3592" width="13.28515625" style="338" customWidth="1"/>
    <col min="3593" max="3832" width="11.5703125" style="338"/>
    <col min="3833" max="3833" width="9.7109375" style="338" customWidth="1"/>
    <col min="3834" max="3834" width="6" style="338" customWidth="1"/>
    <col min="3835" max="3835" width="60.5703125" style="338" customWidth="1"/>
    <col min="3836" max="3836" width="15.5703125" style="338" customWidth="1"/>
    <col min="3837" max="3848" width="13.28515625" style="338" customWidth="1"/>
    <col min="3849" max="4088" width="11.5703125" style="338"/>
    <col min="4089" max="4089" width="9.7109375" style="338" customWidth="1"/>
    <col min="4090" max="4090" width="6" style="338" customWidth="1"/>
    <col min="4091" max="4091" width="60.5703125" style="338" customWidth="1"/>
    <col min="4092" max="4092" width="15.5703125" style="338" customWidth="1"/>
    <col min="4093" max="4104" width="13.28515625" style="338" customWidth="1"/>
    <col min="4105" max="4344" width="11.5703125" style="338"/>
    <col min="4345" max="4345" width="9.7109375" style="338" customWidth="1"/>
    <col min="4346" max="4346" width="6" style="338" customWidth="1"/>
    <col min="4347" max="4347" width="60.5703125" style="338" customWidth="1"/>
    <col min="4348" max="4348" width="15.5703125" style="338" customWidth="1"/>
    <col min="4349" max="4360" width="13.28515625" style="338" customWidth="1"/>
    <col min="4361" max="4600" width="11.5703125" style="338"/>
    <col min="4601" max="4601" width="9.7109375" style="338" customWidth="1"/>
    <col min="4602" max="4602" width="6" style="338" customWidth="1"/>
    <col min="4603" max="4603" width="60.5703125" style="338" customWidth="1"/>
    <col min="4604" max="4604" width="15.5703125" style="338" customWidth="1"/>
    <col min="4605" max="4616" width="13.28515625" style="338" customWidth="1"/>
    <col min="4617" max="4856" width="11.5703125" style="338"/>
    <col min="4857" max="4857" width="9.7109375" style="338" customWidth="1"/>
    <col min="4858" max="4858" width="6" style="338" customWidth="1"/>
    <col min="4859" max="4859" width="60.5703125" style="338" customWidth="1"/>
    <col min="4860" max="4860" width="15.5703125" style="338" customWidth="1"/>
    <col min="4861" max="4872" width="13.28515625" style="338" customWidth="1"/>
    <col min="4873" max="5112" width="11.5703125" style="338"/>
    <col min="5113" max="5113" width="9.7109375" style="338" customWidth="1"/>
    <col min="5114" max="5114" width="6" style="338" customWidth="1"/>
    <col min="5115" max="5115" width="60.5703125" style="338" customWidth="1"/>
    <col min="5116" max="5116" width="15.5703125" style="338" customWidth="1"/>
    <col min="5117" max="5128" width="13.28515625" style="338" customWidth="1"/>
    <col min="5129" max="5368" width="11.5703125" style="338"/>
    <col min="5369" max="5369" width="9.7109375" style="338" customWidth="1"/>
    <col min="5370" max="5370" width="6" style="338" customWidth="1"/>
    <col min="5371" max="5371" width="60.5703125" style="338" customWidth="1"/>
    <col min="5372" max="5372" width="15.5703125" style="338" customWidth="1"/>
    <col min="5373" max="5384" width="13.28515625" style="338" customWidth="1"/>
    <col min="5385" max="5624" width="11.5703125" style="338"/>
    <col min="5625" max="5625" width="9.7109375" style="338" customWidth="1"/>
    <col min="5626" max="5626" width="6" style="338" customWidth="1"/>
    <col min="5627" max="5627" width="60.5703125" style="338" customWidth="1"/>
    <col min="5628" max="5628" width="15.5703125" style="338" customWidth="1"/>
    <col min="5629" max="5640" width="13.28515625" style="338" customWidth="1"/>
    <col min="5641" max="5880" width="11.5703125" style="338"/>
    <col min="5881" max="5881" width="9.7109375" style="338" customWidth="1"/>
    <col min="5882" max="5882" width="6" style="338" customWidth="1"/>
    <col min="5883" max="5883" width="60.5703125" style="338" customWidth="1"/>
    <col min="5884" max="5884" width="15.5703125" style="338" customWidth="1"/>
    <col min="5885" max="5896" width="13.28515625" style="338" customWidth="1"/>
    <col min="5897" max="6136" width="11.5703125" style="338"/>
    <col min="6137" max="6137" width="9.7109375" style="338" customWidth="1"/>
    <col min="6138" max="6138" width="6" style="338" customWidth="1"/>
    <col min="6139" max="6139" width="60.5703125" style="338" customWidth="1"/>
    <col min="6140" max="6140" width="15.5703125" style="338" customWidth="1"/>
    <col min="6141" max="6152" width="13.28515625" style="338" customWidth="1"/>
    <col min="6153" max="6392" width="11.5703125" style="338"/>
    <col min="6393" max="6393" width="9.7109375" style="338" customWidth="1"/>
    <col min="6394" max="6394" width="6" style="338" customWidth="1"/>
    <col min="6395" max="6395" width="60.5703125" style="338" customWidth="1"/>
    <col min="6396" max="6396" width="15.5703125" style="338" customWidth="1"/>
    <col min="6397" max="6408" width="13.28515625" style="338" customWidth="1"/>
    <col min="6409" max="6648" width="11.5703125" style="338"/>
    <col min="6649" max="6649" width="9.7109375" style="338" customWidth="1"/>
    <col min="6650" max="6650" width="6" style="338" customWidth="1"/>
    <col min="6651" max="6651" width="60.5703125" style="338" customWidth="1"/>
    <col min="6652" max="6652" width="15.5703125" style="338" customWidth="1"/>
    <col min="6653" max="6664" width="13.28515625" style="338" customWidth="1"/>
    <col min="6665" max="6904" width="11.5703125" style="338"/>
    <col min="6905" max="6905" width="9.7109375" style="338" customWidth="1"/>
    <col min="6906" max="6906" width="6" style="338" customWidth="1"/>
    <col min="6907" max="6907" width="60.5703125" style="338" customWidth="1"/>
    <col min="6908" max="6908" width="15.5703125" style="338" customWidth="1"/>
    <col min="6909" max="6920" width="13.28515625" style="338" customWidth="1"/>
    <col min="6921" max="7160" width="11.5703125" style="338"/>
    <col min="7161" max="7161" width="9.7109375" style="338" customWidth="1"/>
    <col min="7162" max="7162" width="6" style="338" customWidth="1"/>
    <col min="7163" max="7163" width="60.5703125" style="338" customWidth="1"/>
    <col min="7164" max="7164" width="15.5703125" style="338" customWidth="1"/>
    <col min="7165" max="7176" width="13.28515625" style="338" customWidth="1"/>
    <col min="7177" max="7416" width="11.5703125" style="338"/>
    <col min="7417" max="7417" width="9.7109375" style="338" customWidth="1"/>
    <col min="7418" max="7418" width="6" style="338" customWidth="1"/>
    <col min="7419" max="7419" width="60.5703125" style="338" customWidth="1"/>
    <col min="7420" max="7420" width="15.5703125" style="338" customWidth="1"/>
    <col min="7421" max="7432" width="13.28515625" style="338" customWidth="1"/>
    <col min="7433" max="7672" width="11.5703125" style="338"/>
    <col min="7673" max="7673" width="9.7109375" style="338" customWidth="1"/>
    <col min="7674" max="7674" width="6" style="338" customWidth="1"/>
    <col min="7675" max="7675" width="60.5703125" style="338" customWidth="1"/>
    <col min="7676" max="7676" width="15.5703125" style="338" customWidth="1"/>
    <col min="7677" max="7688" width="13.28515625" style="338" customWidth="1"/>
    <col min="7689" max="7928" width="11.5703125" style="338"/>
    <col min="7929" max="7929" width="9.7109375" style="338" customWidth="1"/>
    <col min="7930" max="7930" width="6" style="338" customWidth="1"/>
    <col min="7931" max="7931" width="60.5703125" style="338" customWidth="1"/>
    <col min="7932" max="7932" width="15.5703125" style="338" customWidth="1"/>
    <col min="7933" max="7944" width="13.28515625" style="338" customWidth="1"/>
    <col min="7945" max="8184" width="11.5703125" style="338"/>
    <col min="8185" max="8185" width="9.7109375" style="338" customWidth="1"/>
    <col min="8186" max="8186" width="6" style="338" customWidth="1"/>
    <col min="8187" max="8187" width="60.5703125" style="338" customWidth="1"/>
    <col min="8188" max="8188" width="15.5703125" style="338" customWidth="1"/>
    <col min="8189" max="8200" width="13.28515625" style="338" customWidth="1"/>
    <col min="8201" max="8440" width="11.5703125" style="338"/>
    <col min="8441" max="8441" width="9.7109375" style="338" customWidth="1"/>
    <col min="8442" max="8442" width="6" style="338" customWidth="1"/>
    <col min="8443" max="8443" width="60.5703125" style="338" customWidth="1"/>
    <col min="8444" max="8444" width="15.5703125" style="338" customWidth="1"/>
    <col min="8445" max="8456" width="13.28515625" style="338" customWidth="1"/>
    <col min="8457" max="8696" width="11.5703125" style="338"/>
    <col min="8697" max="8697" width="9.7109375" style="338" customWidth="1"/>
    <col min="8698" max="8698" width="6" style="338" customWidth="1"/>
    <col min="8699" max="8699" width="60.5703125" style="338" customWidth="1"/>
    <col min="8700" max="8700" width="15.5703125" style="338" customWidth="1"/>
    <col min="8701" max="8712" width="13.28515625" style="338" customWidth="1"/>
    <col min="8713" max="8952" width="11.5703125" style="338"/>
    <col min="8953" max="8953" width="9.7109375" style="338" customWidth="1"/>
    <col min="8954" max="8954" width="6" style="338" customWidth="1"/>
    <col min="8955" max="8955" width="60.5703125" style="338" customWidth="1"/>
    <col min="8956" max="8956" width="15.5703125" style="338" customWidth="1"/>
    <col min="8957" max="8968" width="13.28515625" style="338" customWidth="1"/>
    <col min="8969" max="9208" width="11.5703125" style="338"/>
    <col min="9209" max="9209" width="9.7109375" style="338" customWidth="1"/>
    <col min="9210" max="9210" width="6" style="338" customWidth="1"/>
    <col min="9211" max="9211" width="60.5703125" style="338" customWidth="1"/>
    <col min="9212" max="9212" width="15.5703125" style="338" customWidth="1"/>
    <col min="9213" max="9224" width="13.28515625" style="338" customWidth="1"/>
    <col min="9225" max="9464" width="11.5703125" style="338"/>
    <col min="9465" max="9465" width="9.7109375" style="338" customWidth="1"/>
    <col min="9466" max="9466" width="6" style="338" customWidth="1"/>
    <col min="9467" max="9467" width="60.5703125" style="338" customWidth="1"/>
    <col min="9468" max="9468" width="15.5703125" style="338" customWidth="1"/>
    <col min="9469" max="9480" width="13.28515625" style="338" customWidth="1"/>
    <col min="9481" max="9720" width="11.5703125" style="338"/>
    <col min="9721" max="9721" width="9.7109375" style="338" customWidth="1"/>
    <col min="9722" max="9722" width="6" style="338" customWidth="1"/>
    <col min="9723" max="9723" width="60.5703125" style="338" customWidth="1"/>
    <col min="9724" max="9724" width="15.5703125" style="338" customWidth="1"/>
    <col min="9725" max="9736" width="13.28515625" style="338" customWidth="1"/>
    <col min="9737" max="9976" width="11.5703125" style="338"/>
    <col min="9977" max="9977" width="9.7109375" style="338" customWidth="1"/>
    <col min="9978" max="9978" width="6" style="338" customWidth="1"/>
    <col min="9979" max="9979" width="60.5703125" style="338" customWidth="1"/>
    <col min="9980" max="9980" width="15.5703125" style="338" customWidth="1"/>
    <col min="9981" max="9992" width="13.28515625" style="338" customWidth="1"/>
    <col min="9993" max="10232" width="11.5703125" style="338"/>
    <col min="10233" max="10233" width="9.7109375" style="338" customWidth="1"/>
    <col min="10234" max="10234" width="6" style="338" customWidth="1"/>
    <col min="10235" max="10235" width="60.5703125" style="338" customWidth="1"/>
    <col min="10236" max="10236" width="15.5703125" style="338" customWidth="1"/>
    <col min="10237" max="10248" width="13.28515625" style="338" customWidth="1"/>
    <col min="10249" max="10488" width="11.5703125" style="338"/>
    <col min="10489" max="10489" width="9.7109375" style="338" customWidth="1"/>
    <col min="10490" max="10490" width="6" style="338" customWidth="1"/>
    <col min="10491" max="10491" width="60.5703125" style="338" customWidth="1"/>
    <col min="10492" max="10492" width="15.5703125" style="338" customWidth="1"/>
    <col min="10493" max="10504" width="13.28515625" style="338" customWidth="1"/>
    <col min="10505" max="10744" width="11.5703125" style="338"/>
    <col min="10745" max="10745" width="9.7109375" style="338" customWidth="1"/>
    <col min="10746" max="10746" width="6" style="338" customWidth="1"/>
    <col min="10747" max="10747" width="60.5703125" style="338" customWidth="1"/>
    <col min="10748" max="10748" width="15.5703125" style="338" customWidth="1"/>
    <col min="10749" max="10760" width="13.28515625" style="338" customWidth="1"/>
    <col min="10761" max="11000" width="11.5703125" style="338"/>
    <col min="11001" max="11001" width="9.7109375" style="338" customWidth="1"/>
    <col min="11002" max="11002" width="6" style="338" customWidth="1"/>
    <col min="11003" max="11003" width="60.5703125" style="338" customWidth="1"/>
    <col min="11004" max="11004" width="15.5703125" style="338" customWidth="1"/>
    <col min="11005" max="11016" width="13.28515625" style="338" customWidth="1"/>
    <col min="11017" max="11256" width="11.5703125" style="338"/>
    <col min="11257" max="11257" width="9.7109375" style="338" customWidth="1"/>
    <col min="11258" max="11258" width="6" style="338" customWidth="1"/>
    <col min="11259" max="11259" width="60.5703125" style="338" customWidth="1"/>
    <col min="11260" max="11260" width="15.5703125" style="338" customWidth="1"/>
    <col min="11261" max="11272" width="13.28515625" style="338" customWidth="1"/>
    <col min="11273" max="11512" width="11.5703125" style="338"/>
    <col min="11513" max="11513" width="9.7109375" style="338" customWidth="1"/>
    <col min="11514" max="11514" width="6" style="338" customWidth="1"/>
    <col min="11515" max="11515" width="60.5703125" style="338" customWidth="1"/>
    <col min="11516" max="11516" width="15.5703125" style="338" customWidth="1"/>
    <col min="11517" max="11528" width="13.28515625" style="338" customWidth="1"/>
    <col min="11529" max="11768" width="11.5703125" style="338"/>
    <col min="11769" max="11769" width="9.7109375" style="338" customWidth="1"/>
    <col min="11770" max="11770" width="6" style="338" customWidth="1"/>
    <col min="11771" max="11771" width="60.5703125" style="338" customWidth="1"/>
    <col min="11772" max="11772" width="15.5703125" style="338" customWidth="1"/>
    <col min="11773" max="11784" width="13.28515625" style="338" customWidth="1"/>
    <col min="11785" max="12024" width="11.5703125" style="338"/>
    <col min="12025" max="12025" width="9.7109375" style="338" customWidth="1"/>
    <col min="12026" max="12026" width="6" style="338" customWidth="1"/>
    <col min="12027" max="12027" width="60.5703125" style="338" customWidth="1"/>
    <col min="12028" max="12028" width="15.5703125" style="338" customWidth="1"/>
    <col min="12029" max="12040" width="13.28515625" style="338" customWidth="1"/>
    <col min="12041" max="12280" width="11.5703125" style="338"/>
    <col min="12281" max="12281" width="9.7109375" style="338" customWidth="1"/>
    <col min="12282" max="12282" width="6" style="338" customWidth="1"/>
    <col min="12283" max="12283" width="60.5703125" style="338" customWidth="1"/>
    <col min="12284" max="12284" width="15.5703125" style="338" customWidth="1"/>
    <col min="12285" max="12296" width="13.28515625" style="338" customWidth="1"/>
    <col min="12297" max="12536" width="11.5703125" style="338"/>
    <col min="12537" max="12537" width="9.7109375" style="338" customWidth="1"/>
    <col min="12538" max="12538" width="6" style="338" customWidth="1"/>
    <col min="12539" max="12539" width="60.5703125" style="338" customWidth="1"/>
    <col min="12540" max="12540" width="15.5703125" style="338" customWidth="1"/>
    <col min="12541" max="12552" width="13.28515625" style="338" customWidth="1"/>
    <col min="12553" max="12792" width="11.5703125" style="338"/>
    <col min="12793" max="12793" width="9.7109375" style="338" customWidth="1"/>
    <col min="12794" max="12794" width="6" style="338" customWidth="1"/>
    <col min="12795" max="12795" width="60.5703125" style="338" customWidth="1"/>
    <col min="12796" max="12796" width="15.5703125" style="338" customWidth="1"/>
    <col min="12797" max="12808" width="13.28515625" style="338" customWidth="1"/>
    <col min="12809" max="13048" width="11.5703125" style="338"/>
    <col min="13049" max="13049" width="9.7109375" style="338" customWidth="1"/>
    <col min="13050" max="13050" width="6" style="338" customWidth="1"/>
    <col min="13051" max="13051" width="60.5703125" style="338" customWidth="1"/>
    <col min="13052" max="13052" width="15.5703125" style="338" customWidth="1"/>
    <col min="13053" max="13064" width="13.28515625" style="338" customWidth="1"/>
    <col min="13065" max="13304" width="11.5703125" style="338"/>
    <col min="13305" max="13305" width="9.7109375" style="338" customWidth="1"/>
    <col min="13306" max="13306" width="6" style="338" customWidth="1"/>
    <col min="13307" max="13307" width="60.5703125" style="338" customWidth="1"/>
    <col min="13308" max="13308" width="15.5703125" style="338" customWidth="1"/>
    <col min="13309" max="13320" width="13.28515625" style="338" customWidth="1"/>
    <col min="13321" max="13560" width="11.5703125" style="338"/>
    <col min="13561" max="13561" width="9.7109375" style="338" customWidth="1"/>
    <col min="13562" max="13562" width="6" style="338" customWidth="1"/>
    <col min="13563" max="13563" width="60.5703125" style="338" customWidth="1"/>
    <col min="13564" max="13564" width="15.5703125" style="338" customWidth="1"/>
    <col min="13565" max="13576" width="13.28515625" style="338" customWidth="1"/>
    <col min="13577" max="13816" width="11.5703125" style="338"/>
    <col min="13817" max="13817" width="9.7109375" style="338" customWidth="1"/>
    <col min="13818" max="13818" width="6" style="338" customWidth="1"/>
    <col min="13819" max="13819" width="60.5703125" style="338" customWidth="1"/>
    <col min="13820" max="13820" width="15.5703125" style="338" customWidth="1"/>
    <col min="13821" max="13832" width="13.28515625" style="338" customWidth="1"/>
    <col min="13833" max="14072" width="11.5703125" style="338"/>
    <col min="14073" max="14073" width="9.7109375" style="338" customWidth="1"/>
    <col min="14074" max="14074" width="6" style="338" customWidth="1"/>
    <col min="14075" max="14075" width="60.5703125" style="338" customWidth="1"/>
    <col min="14076" max="14076" width="15.5703125" style="338" customWidth="1"/>
    <col min="14077" max="14088" width="13.28515625" style="338" customWidth="1"/>
    <col min="14089" max="14328" width="11.5703125" style="338"/>
    <col min="14329" max="14329" width="9.7109375" style="338" customWidth="1"/>
    <col min="14330" max="14330" width="6" style="338" customWidth="1"/>
    <col min="14331" max="14331" width="60.5703125" style="338" customWidth="1"/>
    <col min="14332" max="14332" width="15.5703125" style="338" customWidth="1"/>
    <col min="14333" max="14344" width="13.28515625" style="338" customWidth="1"/>
    <col min="14345" max="14584" width="11.5703125" style="338"/>
    <col min="14585" max="14585" width="9.7109375" style="338" customWidth="1"/>
    <col min="14586" max="14586" width="6" style="338" customWidth="1"/>
    <col min="14587" max="14587" width="60.5703125" style="338" customWidth="1"/>
    <col min="14588" max="14588" width="15.5703125" style="338" customWidth="1"/>
    <col min="14589" max="14600" width="13.28515625" style="338" customWidth="1"/>
    <col min="14601" max="14840" width="11.5703125" style="338"/>
    <col min="14841" max="14841" width="9.7109375" style="338" customWidth="1"/>
    <col min="14842" max="14842" width="6" style="338" customWidth="1"/>
    <col min="14843" max="14843" width="60.5703125" style="338" customWidth="1"/>
    <col min="14844" max="14844" width="15.5703125" style="338" customWidth="1"/>
    <col min="14845" max="14856" width="13.28515625" style="338" customWidth="1"/>
    <col min="14857" max="15096" width="11.5703125" style="338"/>
    <col min="15097" max="15097" width="9.7109375" style="338" customWidth="1"/>
    <col min="15098" max="15098" width="6" style="338" customWidth="1"/>
    <col min="15099" max="15099" width="60.5703125" style="338" customWidth="1"/>
    <col min="15100" max="15100" width="15.5703125" style="338" customWidth="1"/>
    <col min="15101" max="15112" width="13.28515625" style="338" customWidth="1"/>
    <col min="15113" max="15352" width="11.5703125" style="338"/>
    <col min="15353" max="15353" width="9.7109375" style="338" customWidth="1"/>
    <col min="15354" max="15354" width="6" style="338" customWidth="1"/>
    <col min="15355" max="15355" width="60.5703125" style="338" customWidth="1"/>
    <col min="15356" max="15356" width="15.5703125" style="338" customWidth="1"/>
    <col min="15357" max="15368" width="13.28515625" style="338" customWidth="1"/>
    <col min="15369" max="15608" width="11.5703125" style="338"/>
    <col min="15609" max="15609" width="9.7109375" style="338" customWidth="1"/>
    <col min="15610" max="15610" width="6" style="338" customWidth="1"/>
    <col min="15611" max="15611" width="60.5703125" style="338" customWidth="1"/>
    <col min="15612" max="15612" width="15.5703125" style="338" customWidth="1"/>
    <col min="15613" max="15624" width="13.28515625" style="338" customWidth="1"/>
    <col min="15625" max="15864" width="11.5703125" style="338"/>
    <col min="15865" max="15865" width="9.7109375" style="338" customWidth="1"/>
    <col min="15866" max="15866" width="6" style="338" customWidth="1"/>
    <col min="15867" max="15867" width="60.5703125" style="338" customWidth="1"/>
    <col min="15868" max="15868" width="15.5703125" style="338" customWidth="1"/>
    <col min="15869" max="15880" width="13.28515625" style="338" customWidth="1"/>
    <col min="15881" max="16120" width="11.5703125" style="338"/>
    <col min="16121" max="16121" width="9.7109375" style="338" customWidth="1"/>
    <col min="16122" max="16122" width="6" style="338" customWidth="1"/>
    <col min="16123" max="16123" width="60.5703125" style="338" customWidth="1"/>
    <col min="16124" max="16124" width="15.5703125" style="338" customWidth="1"/>
    <col min="16125" max="16136" width="13.28515625" style="338" customWidth="1"/>
    <col min="16137" max="16384" width="11.5703125" style="338"/>
  </cols>
  <sheetData>
    <row r="1" spans="1:18" ht="27" customHeight="1" x14ac:dyDescent="0.2">
      <c r="C1" s="372"/>
      <c r="D1" s="86"/>
      <c r="E1" s="374"/>
      <c r="F1" s="374"/>
      <c r="G1" s="364"/>
      <c r="H1" s="364"/>
      <c r="I1" s="340" t="s">
        <v>481</v>
      </c>
      <c r="N1" s="532"/>
      <c r="O1" s="532"/>
    </row>
    <row r="2" spans="1:18" ht="27" customHeight="1" x14ac:dyDescent="0.2">
      <c r="A2" s="342"/>
      <c r="B2" s="342"/>
      <c r="C2" s="360"/>
      <c r="D2" s="86"/>
      <c r="E2" s="342"/>
      <c r="F2" s="342"/>
      <c r="G2" s="342"/>
      <c r="H2" s="342"/>
      <c r="I2" s="340" t="s">
        <v>20</v>
      </c>
      <c r="N2" s="532"/>
      <c r="O2" s="532"/>
    </row>
    <row r="3" spans="1:18" ht="3" customHeight="1" x14ac:dyDescent="0.2">
      <c r="A3" s="338"/>
      <c r="B3" s="338"/>
      <c r="C3" s="372"/>
      <c r="D3" s="86"/>
      <c r="E3" s="374"/>
      <c r="F3" s="374"/>
      <c r="G3" s="364"/>
      <c r="H3" s="364"/>
      <c r="I3" s="343"/>
      <c r="N3" s="532"/>
      <c r="O3" s="532"/>
    </row>
    <row r="4" spans="1:18" ht="15.75" customHeight="1" x14ac:dyDescent="0.2">
      <c r="A4" s="344"/>
      <c r="B4" s="344"/>
      <c r="C4" s="373"/>
      <c r="D4" s="88"/>
      <c r="E4" s="374"/>
      <c r="F4" s="374"/>
      <c r="G4" s="374"/>
      <c r="H4" s="374"/>
      <c r="I4" s="381" t="s">
        <v>200</v>
      </c>
      <c r="N4" s="532"/>
      <c r="O4" s="532"/>
    </row>
    <row r="5" spans="1:18" ht="12.75" customHeight="1" x14ac:dyDescent="0.2">
      <c r="A5" s="344"/>
      <c r="B5" s="344"/>
      <c r="C5" s="373"/>
      <c r="D5" s="88"/>
      <c r="E5" s="374"/>
      <c r="F5" s="374"/>
      <c r="G5" s="374"/>
      <c r="H5" s="374"/>
      <c r="I5" s="412"/>
      <c r="N5" s="532"/>
      <c r="O5" s="532"/>
    </row>
    <row r="6" spans="1:18" ht="20.25" customHeight="1" x14ac:dyDescent="0.2">
      <c r="A6" s="344"/>
      <c r="B6" s="344"/>
      <c r="C6" s="680"/>
      <c r="D6" s="680"/>
      <c r="E6" s="680"/>
      <c r="F6" s="680"/>
      <c r="G6" s="680"/>
      <c r="H6" s="680"/>
      <c r="I6" s="381"/>
      <c r="N6" s="532"/>
      <c r="O6" s="532"/>
    </row>
    <row r="7" spans="1:18" ht="12.75" customHeight="1" x14ac:dyDescent="0.2">
      <c r="A7" s="344"/>
      <c r="B7" s="344"/>
      <c r="C7" s="680"/>
      <c r="D7" s="680"/>
      <c r="E7" s="680"/>
      <c r="F7" s="680"/>
      <c r="G7" s="680"/>
      <c r="H7" s="680"/>
      <c r="I7" s="412"/>
      <c r="N7" s="532"/>
      <c r="O7" s="532"/>
    </row>
    <row r="8" spans="1:18" ht="17.25" customHeight="1" x14ac:dyDescent="0.2">
      <c r="A8" s="344"/>
      <c r="B8" s="344"/>
      <c r="C8" s="680"/>
      <c r="D8" s="680"/>
      <c r="E8" s="680"/>
      <c r="F8" s="680"/>
      <c r="G8" s="680"/>
      <c r="H8" s="680"/>
      <c r="I8" s="531" t="s">
        <v>476</v>
      </c>
      <c r="N8" s="532"/>
      <c r="O8" s="532"/>
    </row>
    <row r="9" spans="1:18" s="345" customFormat="1" ht="12.75" customHeight="1" x14ac:dyDescent="0.2">
      <c r="A9" s="516" t="s">
        <v>480</v>
      </c>
      <c r="B9" s="344"/>
      <c r="C9" s="373"/>
      <c r="D9" s="516" t="s">
        <v>479</v>
      </c>
      <c r="E9" s="374"/>
      <c r="F9" s="374"/>
      <c r="G9" s="374"/>
      <c r="H9" s="374"/>
      <c r="I9" s="412"/>
      <c r="N9" s="532"/>
      <c r="O9" s="532"/>
    </row>
    <row r="10" spans="1:18" ht="12.75" customHeight="1" x14ac:dyDescent="0.2">
      <c r="A10" s="346"/>
      <c r="B10" s="346"/>
      <c r="C10" s="375"/>
      <c r="D10" s="91"/>
      <c r="E10" s="376"/>
      <c r="F10" s="376"/>
      <c r="G10" s="376"/>
      <c r="H10" s="376"/>
      <c r="I10" s="339"/>
      <c r="J10" s="341"/>
      <c r="K10" s="532"/>
      <c r="L10" s="532"/>
      <c r="M10" s="532"/>
      <c r="N10" s="532"/>
      <c r="O10" s="532"/>
    </row>
    <row r="11" spans="1:18" ht="12.75" customHeight="1" x14ac:dyDescent="0.2">
      <c r="A11" s="660" t="s">
        <v>25</v>
      </c>
      <c r="B11" s="660"/>
      <c r="C11" s="660" t="s">
        <v>2</v>
      </c>
      <c r="D11" s="662" t="s">
        <v>3</v>
      </c>
      <c r="E11" s="664"/>
      <c r="F11" s="664"/>
      <c r="G11" s="664"/>
      <c r="H11" s="664"/>
      <c r="I11" s="678" t="s">
        <v>26</v>
      </c>
    </row>
    <row r="12" spans="1:18" s="347" customFormat="1" ht="13.5" thickBot="1" x14ac:dyDescent="0.25">
      <c r="A12" s="661"/>
      <c r="B12" s="661"/>
      <c r="C12" s="661"/>
      <c r="D12" s="663"/>
      <c r="E12" s="379" t="s">
        <v>123</v>
      </c>
      <c r="F12" s="379" t="s">
        <v>124</v>
      </c>
      <c r="G12" s="379" t="s">
        <v>125</v>
      </c>
      <c r="H12" s="379" t="s">
        <v>126</v>
      </c>
      <c r="I12" s="679"/>
      <c r="K12" s="533"/>
      <c r="L12" s="533"/>
      <c r="M12" s="533"/>
      <c r="N12" s="533"/>
      <c r="O12" s="533"/>
    </row>
    <row r="13" spans="1:18" s="348" customFormat="1" ht="14.25" x14ac:dyDescent="0.2">
      <c r="A13" s="427">
        <v>1111</v>
      </c>
      <c r="B13" s="18"/>
      <c r="C13" s="428" t="s">
        <v>380</v>
      </c>
      <c r="D13" s="60">
        <f t="shared" ref="D13:D70" si="0">SUM(E13:H13)</f>
        <v>0</v>
      </c>
      <c r="E13" s="431"/>
      <c r="F13" s="432"/>
      <c r="G13" s="81"/>
      <c r="H13" s="77"/>
      <c r="I13" s="358"/>
      <c r="J13" s="654"/>
      <c r="K13" s="534"/>
      <c r="L13" s="534"/>
      <c r="M13" s="534"/>
      <c r="N13" s="534"/>
      <c r="O13" s="534"/>
    </row>
    <row r="14" spans="1:18" s="348" customFormat="1" ht="14.25" x14ac:dyDescent="0.2">
      <c r="A14" s="427">
        <v>1131</v>
      </c>
      <c r="B14" s="18"/>
      <c r="C14" s="428" t="s">
        <v>27</v>
      </c>
      <c r="D14" s="60">
        <f t="shared" si="0"/>
        <v>5083841.3099999996</v>
      </c>
      <c r="E14" s="431">
        <f>2516325.38-26000</f>
        <v>2490325.38</v>
      </c>
      <c r="F14" s="432">
        <f>2516325.38+33906.82+69283.73-26000</f>
        <v>2593515.9299999997</v>
      </c>
      <c r="G14" s="81"/>
      <c r="H14" s="77"/>
      <c r="I14" s="358"/>
      <c r="J14" s="654"/>
      <c r="K14" s="534"/>
      <c r="L14" s="534"/>
      <c r="M14" s="534"/>
      <c r="N14" s="534"/>
      <c r="O14" s="534"/>
      <c r="P14" s="534"/>
      <c r="Q14" s="534"/>
      <c r="R14" s="534"/>
    </row>
    <row r="15" spans="1:18" s="348" customFormat="1" ht="28.5" x14ac:dyDescent="0.2">
      <c r="A15" s="427">
        <v>1141</v>
      </c>
      <c r="B15" s="18"/>
      <c r="C15" s="428" t="s">
        <v>381</v>
      </c>
      <c r="D15" s="60">
        <f t="shared" si="0"/>
        <v>0</v>
      </c>
      <c r="E15" s="431"/>
      <c r="F15" s="432"/>
      <c r="G15" s="81"/>
      <c r="H15" s="77"/>
      <c r="I15" s="358"/>
      <c r="J15" s="654"/>
      <c r="K15" s="535"/>
      <c r="L15" s="536"/>
      <c r="M15" s="537"/>
      <c r="N15" s="534"/>
      <c r="O15" s="534"/>
      <c r="P15" s="534"/>
      <c r="Q15" s="534"/>
      <c r="R15" s="534"/>
    </row>
    <row r="16" spans="1:18" s="348" customFormat="1" ht="14.25" x14ac:dyDescent="0.2">
      <c r="A16" s="427">
        <v>1211</v>
      </c>
      <c r="B16" s="18"/>
      <c r="C16" s="428" t="s">
        <v>28</v>
      </c>
      <c r="D16" s="60">
        <f t="shared" si="0"/>
        <v>4077666.2800000003</v>
      </c>
      <c r="E16" s="431">
        <f>1456921.51+173478.34</f>
        <v>1630399.85</v>
      </c>
      <c r="F16" s="432">
        <f>1456921.51+633820.57+75300+63685.43</f>
        <v>2229727.5100000002</v>
      </c>
      <c r="G16" s="549">
        <v>126792.4</v>
      </c>
      <c r="H16" s="77">
        <v>90746.52</v>
      </c>
      <c r="I16" s="358"/>
      <c r="J16" s="654"/>
      <c r="K16" s="535"/>
      <c r="L16" s="262"/>
      <c r="M16" s="537"/>
      <c r="N16" s="534"/>
      <c r="O16" s="534"/>
      <c r="P16" s="534"/>
      <c r="Q16" s="534"/>
      <c r="R16" s="534"/>
    </row>
    <row r="17" spans="1:19" s="348" customFormat="1" ht="14.25" x14ac:dyDescent="0.2">
      <c r="A17" s="427">
        <v>1221</v>
      </c>
      <c r="B17" s="18"/>
      <c r="C17" s="428" t="s">
        <v>382</v>
      </c>
      <c r="D17" s="60">
        <f t="shared" si="0"/>
        <v>0</v>
      </c>
      <c r="E17" s="431"/>
      <c r="F17" s="432"/>
      <c r="G17" s="81"/>
      <c r="H17" s="77"/>
      <c r="I17" s="358"/>
      <c r="J17" s="654"/>
      <c r="K17" s="535"/>
      <c r="L17" s="550"/>
      <c r="M17" s="551"/>
      <c r="N17" s="552"/>
      <c r="O17" s="534"/>
      <c r="P17" s="553"/>
      <c r="Q17" s="553"/>
      <c r="R17" s="534"/>
    </row>
    <row r="18" spans="1:19" s="348" customFormat="1" ht="28.5" x14ac:dyDescent="0.2">
      <c r="A18" s="427">
        <v>1231</v>
      </c>
      <c r="B18" s="18"/>
      <c r="C18" s="428" t="s">
        <v>383</v>
      </c>
      <c r="D18" s="60">
        <f t="shared" si="0"/>
        <v>0</v>
      </c>
      <c r="E18" s="431"/>
      <c r="F18" s="432"/>
      <c r="G18" s="81"/>
      <c r="H18" s="77"/>
      <c r="I18" s="358"/>
      <c r="J18" s="654"/>
      <c r="K18" s="535"/>
      <c r="L18" s="550"/>
      <c r="M18" s="551"/>
      <c r="N18" s="552"/>
      <c r="O18" s="534"/>
      <c r="P18" s="553"/>
      <c r="Q18" s="553"/>
      <c r="R18" s="534"/>
    </row>
    <row r="19" spans="1:19" s="348" customFormat="1" ht="14.25" x14ac:dyDescent="0.2">
      <c r="A19" s="427">
        <v>1232</v>
      </c>
      <c r="B19" s="18"/>
      <c r="C19" s="428" t="s">
        <v>384</v>
      </c>
      <c r="D19" s="60">
        <f t="shared" si="0"/>
        <v>0</v>
      </c>
      <c r="E19" s="431"/>
      <c r="F19" s="432"/>
      <c r="G19" s="81"/>
      <c r="H19" s="77"/>
      <c r="I19" s="358"/>
      <c r="J19" s="654"/>
      <c r="K19" s="535"/>
      <c r="L19" s="550"/>
      <c r="M19" s="551"/>
      <c r="N19" s="552"/>
      <c r="O19" s="552"/>
      <c r="P19" s="553"/>
      <c r="Q19" s="553"/>
      <c r="R19" s="534"/>
      <c r="S19" s="547">
        <f>Q19*2</f>
        <v>0</v>
      </c>
    </row>
    <row r="20" spans="1:19" s="348" customFormat="1" ht="57" x14ac:dyDescent="0.2">
      <c r="A20" s="427">
        <v>1241</v>
      </c>
      <c r="B20" s="18"/>
      <c r="C20" s="428" t="s">
        <v>385</v>
      </c>
      <c r="D20" s="60">
        <f t="shared" si="0"/>
        <v>0</v>
      </c>
      <c r="E20" s="431"/>
      <c r="F20" s="432"/>
      <c r="G20" s="81"/>
      <c r="H20" s="77"/>
      <c r="I20" s="358"/>
      <c r="J20" s="654"/>
      <c r="K20" s="535"/>
      <c r="L20" s="550"/>
      <c r="M20" s="551"/>
      <c r="N20" s="552"/>
      <c r="O20" s="552"/>
      <c r="P20" s="553"/>
      <c r="Q20" s="553"/>
      <c r="R20" s="534"/>
      <c r="S20" s="547">
        <f t="shared" ref="S20:S29" si="1">Q20*2</f>
        <v>0</v>
      </c>
    </row>
    <row r="21" spans="1:19" s="348" customFormat="1" ht="28.5" x14ac:dyDescent="0.2">
      <c r="A21" s="427">
        <v>1311</v>
      </c>
      <c r="B21" s="18"/>
      <c r="C21" s="428" t="s">
        <v>386</v>
      </c>
      <c r="D21" s="60">
        <f t="shared" si="0"/>
        <v>154011.39000000001</v>
      </c>
      <c r="E21" s="431">
        <f>44699.48</f>
        <v>44699.48</v>
      </c>
      <c r="F21" s="432">
        <f>44699.47+57246.83+7365.61</f>
        <v>109311.91</v>
      </c>
      <c r="G21" s="81"/>
      <c r="H21" s="77"/>
      <c r="I21" s="358"/>
      <c r="J21" s="654"/>
      <c r="K21" s="535"/>
      <c r="L21" s="550"/>
      <c r="M21" s="551"/>
      <c r="N21" s="552"/>
      <c r="O21" s="552"/>
      <c r="P21" s="553"/>
      <c r="Q21" s="553"/>
      <c r="R21" s="534"/>
      <c r="S21" s="547">
        <f t="shared" si="1"/>
        <v>0</v>
      </c>
    </row>
    <row r="22" spans="1:19" s="348" customFormat="1" ht="14.25" x14ac:dyDescent="0.2">
      <c r="A22" s="427">
        <v>1321</v>
      </c>
      <c r="B22" s="18"/>
      <c r="C22" s="428" t="s">
        <v>30</v>
      </c>
      <c r="D22" s="60">
        <f t="shared" si="0"/>
        <v>586151.8899999999</v>
      </c>
      <c r="E22" s="431">
        <f>228367.24+25165.7</f>
        <v>253532.94</v>
      </c>
      <c r="F22" s="432">
        <f>228367.24+53581.23+9670.48</f>
        <v>291618.94999999995</v>
      </c>
      <c r="G22" s="81">
        <v>41000</v>
      </c>
      <c r="H22" s="77"/>
      <c r="I22" s="358"/>
      <c r="J22" s="654"/>
      <c r="K22" s="535"/>
      <c r="L22" s="550"/>
      <c r="M22" s="551"/>
      <c r="N22" s="552"/>
      <c r="O22" s="552"/>
      <c r="P22" s="553"/>
      <c r="Q22" s="553"/>
      <c r="R22" s="534"/>
      <c r="S22" s="547">
        <f t="shared" si="1"/>
        <v>0</v>
      </c>
    </row>
    <row r="23" spans="1:19" s="348" customFormat="1" ht="14.25" x14ac:dyDescent="0.2">
      <c r="A23" s="427">
        <v>1322</v>
      </c>
      <c r="B23" s="18"/>
      <c r="C23" s="428" t="s">
        <v>31</v>
      </c>
      <c r="D23" s="60">
        <f t="shared" si="0"/>
        <v>1377005.49</v>
      </c>
      <c r="E23" s="431">
        <f>563590+43637.46+77161</f>
        <v>684388.46</v>
      </c>
      <c r="F23" s="432">
        <f>450872+111627.56+16117.47+31500</f>
        <v>610117.03</v>
      </c>
      <c r="G23" s="81">
        <v>82500</v>
      </c>
      <c r="H23" s="77"/>
      <c r="I23" s="358"/>
      <c r="J23" s="654"/>
      <c r="K23" s="534"/>
      <c r="L23" s="550"/>
      <c r="M23" s="551"/>
      <c r="N23" s="552"/>
      <c r="O23" s="552"/>
      <c r="P23" s="553"/>
      <c r="Q23" s="553"/>
      <c r="R23" s="534"/>
      <c r="S23" s="547">
        <f t="shared" si="1"/>
        <v>0</v>
      </c>
    </row>
    <row r="24" spans="1:19" s="348" customFormat="1" ht="28.5" x14ac:dyDescent="0.2">
      <c r="A24" s="427">
        <v>1331</v>
      </c>
      <c r="B24" s="18"/>
      <c r="C24" s="428" t="s">
        <v>387</v>
      </c>
      <c r="D24" s="60">
        <f t="shared" si="0"/>
        <v>0</v>
      </c>
      <c r="E24" s="431"/>
      <c r="F24" s="432"/>
      <c r="G24" s="81"/>
      <c r="H24" s="77"/>
      <c r="I24" s="113"/>
      <c r="J24" s="654"/>
      <c r="K24" s="534"/>
      <c r="L24" s="550"/>
      <c r="M24" s="551"/>
      <c r="N24" s="552"/>
      <c r="O24" s="550"/>
      <c r="P24" s="551"/>
      <c r="Q24" s="552"/>
      <c r="R24" s="534"/>
      <c r="S24" s="547">
        <f t="shared" si="1"/>
        <v>0</v>
      </c>
    </row>
    <row r="25" spans="1:19" s="348" customFormat="1" ht="42.75" x14ac:dyDescent="0.2">
      <c r="A25" s="427">
        <v>1332</v>
      </c>
      <c r="B25" s="18"/>
      <c r="C25" s="428" t="s">
        <v>388</v>
      </c>
      <c r="D25" s="60">
        <f t="shared" si="0"/>
        <v>0</v>
      </c>
      <c r="E25" s="431"/>
      <c r="F25" s="432"/>
      <c r="G25" s="81"/>
      <c r="H25" s="77"/>
      <c r="I25" s="113"/>
      <c r="J25" s="654"/>
      <c r="K25" s="554"/>
      <c r="L25" s="550"/>
      <c r="M25" s="551"/>
      <c r="N25" s="552"/>
      <c r="O25" s="550"/>
      <c r="P25" s="551"/>
      <c r="Q25" s="552"/>
      <c r="R25" s="534"/>
      <c r="S25" s="547">
        <f t="shared" si="1"/>
        <v>0</v>
      </c>
    </row>
    <row r="26" spans="1:19" s="348" customFormat="1" ht="57" x14ac:dyDescent="0.2">
      <c r="A26" s="427">
        <v>1341</v>
      </c>
      <c r="B26" s="18"/>
      <c r="C26" s="428" t="s">
        <v>389</v>
      </c>
      <c r="D26" s="60">
        <f t="shared" si="0"/>
        <v>0</v>
      </c>
      <c r="E26" s="431"/>
      <c r="F26" s="432"/>
      <c r="G26" s="81"/>
      <c r="H26" s="77"/>
      <c r="I26" s="358"/>
      <c r="J26" s="654"/>
      <c r="K26" s="554"/>
      <c r="L26" s="550"/>
      <c r="M26" s="551"/>
      <c r="N26" s="552"/>
      <c r="O26" s="550"/>
      <c r="P26" s="551"/>
      <c r="Q26" s="552"/>
      <c r="R26" s="534"/>
      <c r="S26" s="547">
        <f t="shared" si="1"/>
        <v>0</v>
      </c>
    </row>
    <row r="27" spans="1:19" s="348" customFormat="1" ht="42.75" x14ac:dyDescent="0.2">
      <c r="A27" s="427">
        <v>1342</v>
      </c>
      <c r="B27" s="18"/>
      <c r="C27" s="428" t="s">
        <v>390</v>
      </c>
      <c r="D27" s="60">
        <f t="shared" si="0"/>
        <v>0</v>
      </c>
      <c r="E27" s="431"/>
      <c r="F27" s="432"/>
      <c r="G27" s="81"/>
      <c r="H27" s="77"/>
      <c r="I27" s="358"/>
      <c r="J27" s="654"/>
      <c r="K27" s="554"/>
      <c r="L27" s="550"/>
      <c r="M27" s="551"/>
      <c r="N27" s="552"/>
      <c r="O27" s="550"/>
      <c r="P27" s="551"/>
      <c r="Q27" s="552"/>
      <c r="R27" s="534"/>
      <c r="S27" s="547">
        <f t="shared" si="1"/>
        <v>0</v>
      </c>
    </row>
    <row r="28" spans="1:19" s="348" customFormat="1" ht="13.9" customHeight="1" x14ac:dyDescent="0.2">
      <c r="A28" s="427">
        <v>1343</v>
      </c>
      <c r="B28" s="18"/>
      <c r="C28" s="428" t="s">
        <v>32</v>
      </c>
      <c r="D28" s="60">
        <f t="shared" si="0"/>
        <v>136110.28</v>
      </c>
      <c r="E28" s="431">
        <f>45584.98+4091.25</f>
        <v>49676.23</v>
      </c>
      <c r="F28" s="432">
        <f>45584.98+19921.5+19104.35+1823.22</f>
        <v>86434.05</v>
      </c>
      <c r="G28" s="81"/>
      <c r="H28" s="77"/>
      <c r="I28" s="358"/>
      <c r="J28" s="654"/>
      <c r="K28" s="554"/>
      <c r="L28" s="550"/>
      <c r="M28" s="551"/>
      <c r="N28" s="552"/>
      <c r="O28" s="550"/>
      <c r="P28" s="551"/>
      <c r="Q28" s="552"/>
      <c r="R28" s="534"/>
      <c r="S28" s="547"/>
    </row>
    <row r="29" spans="1:19" s="348" customFormat="1" ht="28.5" x14ac:dyDescent="0.2">
      <c r="A29" s="427">
        <v>1344</v>
      </c>
      <c r="B29" s="18"/>
      <c r="C29" s="428" t="s">
        <v>391</v>
      </c>
      <c r="D29" s="60">
        <f t="shared" si="0"/>
        <v>0</v>
      </c>
      <c r="E29" s="431"/>
      <c r="F29" s="432"/>
      <c r="G29" s="81"/>
      <c r="H29" s="77"/>
      <c r="I29" s="358"/>
      <c r="J29" s="654"/>
      <c r="K29" s="554"/>
      <c r="L29" s="681"/>
      <c r="M29" s="681"/>
      <c r="N29" s="552"/>
      <c r="O29" s="550"/>
      <c r="P29" s="551"/>
      <c r="Q29" s="552"/>
      <c r="R29" s="534"/>
      <c r="S29" s="547">
        <f t="shared" si="1"/>
        <v>0</v>
      </c>
    </row>
    <row r="30" spans="1:19" s="348" customFormat="1" ht="14.25" x14ac:dyDescent="0.2">
      <c r="A30" s="427">
        <v>1345</v>
      </c>
      <c r="B30" s="18"/>
      <c r="C30" s="428" t="s">
        <v>392</v>
      </c>
      <c r="D30" s="60">
        <f t="shared" si="0"/>
        <v>0</v>
      </c>
      <c r="E30" s="431"/>
      <c r="F30" s="432"/>
      <c r="G30" s="81"/>
      <c r="H30" s="77"/>
      <c r="I30" s="358"/>
      <c r="J30" s="654"/>
      <c r="K30" s="554"/>
      <c r="L30" s="534"/>
      <c r="M30" s="550"/>
      <c r="N30" s="552"/>
      <c r="O30" s="550"/>
      <c r="P30" s="551"/>
      <c r="Q30" s="552"/>
      <c r="R30" s="534"/>
    </row>
    <row r="31" spans="1:19" s="348" customFormat="1" ht="28.5" x14ac:dyDescent="0.2">
      <c r="A31" s="427">
        <v>1346</v>
      </c>
      <c r="B31" s="18"/>
      <c r="C31" s="428" t="s">
        <v>393</v>
      </c>
      <c r="D31" s="60">
        <f t="shared" si="0"/>
        <v>0</v>
      </c>
      <c r="E31" s="431"/>
      <c r="F31" s="432"/>
      <c r="G31" s="81"/>
      <c r="H31" s="77"/>
      <c r="I31" s="358"/>
      <c r="J31" s="654"/>
      <c r="K31" s="554"/>
      <c r="L31" s="534"/>
      <c r="M31" s="534"/>
      <c r="N31" s="552"/>
      <c r="O31" s="550"/>
      <c r="P31" s="551"/>
      <c r="Q31" s="552"/>
      <c r="R31" s="534"/>
    </row>
    <row r="32" spans="1:19" s="348" customFormat="1" ht="14.25" x14ac:dyDescent="0.2">
      <c r="A32" s="427">
        <v>1347</v>
      </c>
      <c r="B32" s="18"/>
      <c r="C32" s="428" t="s">
        <v>394</v>
      </c>
      <c r="D32" s="60">
        <f t="shared" si="0"/>
        <v>0</v>
      </c>
      <c r="E32" s="431"/>
      <c r="F32" s="432"/>
      <c r="G32" s="81"/>
      <c r="H32" s="77"/>
      <c r="I32" s="358"/>
      <c r="J32" s="654"/>
      <c r="K32" s="534"/>
      <c r="L32" s="534"/>
      <c r="M32" s="534"/>
      <c r="N32" s="552"/>
      <c r="O32" s="550"/>
      <c r="P32" s="551"/>
      <c r="Q32" s="552"/>
      <c r="R32" s="534"/>
    </row>
    <row r="33" spans="1:18" s="348" customFormat="1" ht="14.25" x14ac:dyDescent="0.2">
      <c r="A33" s="427">
        <v>1348</v>
      </c>
      <c r="B33" s="18"/>
      <c r="C33" s="428" t="s">
        <v>395</v>
      </c>
      <c r="D33" s="60">
        <f t="shared" si="0"/>
        <v>0</v>
      </c>
      <c r="E33" s="431"/>
      <c r="F33" s="432"/>
      <c r="G33" s="81"/>
      <c r="H33" s="77"/>
      <c r="I33" s="358"/>
      <c r="J33" s="654"/>
      <c r="K33" s="534"/>
      <c r="L33" s="534"/>
      <c r="M33" s="534"/>
      <c r="N33" s="552"/>
      <c r="O33" s="550"/>
      <c r="P33" s="551"/>
      <c r="Q33" s="552"/>
      <c r="R33" s="534"/>
    </row>
    <row r="34" spans="1:18" s="348" customFormat="1" ht="14.25" x14ac:dyDescent="0.2">
      <c r="A34" s="427">
        <v>1371</v>
      </c>
      <c r="B34" s="18"/>
      <c r="C34" s="428" t="s">
        <v>396</v>
      </c>
      <c r="D34" s="60">
        <f t="shared" si="0"/>
        <v>0</v>
      </c>
      <c r="E34" s="431"/>
      <c r="F34" s="432"/>
      <c r="G34" s="81"/>
      <c r="H34" s="77"/>
      <c r="I34" s="358"/>
      <c r="J34" s="654"/>
      <c r="K34" s="534"/>
      <c r="L34" s="534"/>
      <c r="M34" s="534"/>
      <c r="N34" s="552"/>
      <c r="O34" s="550"/>
      <c r="P34" s="551"/>
      <c r="Q34" s="552"/>
      <c r="R34" s="534"/>
    </row>
    <row r="35" spans="1:18" s="348" customFormat="1" ht="28.5" x14ac:dyDescent="0.2">
      <c r="A35" s="427">
        <v>1411</v>
      </c>
      <c r="B35" s="18"/>
      <c r="C35" s="428" t="s">
        <v>33</v>
      </c>
      <c r="D35" s="60">
        <f t="shared" si="0"/>
        <v>602941</v>
      </c>
      <c r="E35" s="431">
        <f>219408.59+91062.34-5500</f>
        <v>304970.93</v>
      </c>
      <c r="F35" s="432">
        <f>219408.59+78424.25+5637.23-5500</f>
        <v>297970.06999999995</v>
      </c>
      <c r="G35" s="81"/>
      <c r="H35" s="77"/>
      <c r="I35" s="358"/>
      <c r="J35" s="654"/>
      <c r="K35" s="534"/>
      <c r="L35" s="534"/>
      <c r="M35" s="534"/>
      <c r="N35" s="534"/>
      <c r="O35" s="534"/>
      <c r="P35" s="534"/>
      <c r="Q35" s="555"/>
      <c r="R35" s="534"/>
    </row>
    <row r="36" spans="1:18" s="348" customFormat="1" ht="14.25" x14ac:dyDescent="0.2">
      <c r="A36" s="427">
        <v>1412</v>
      </c>
      <c r="B36" s="18"/>
      <c r="C36" s="428" t="s">
        <v>397</v>
      </c>
      <c r="D36" s="60">
        <f t="shared" si="0"/>
        <v>0</v>
      </c>
      <c r="E36" s="431"/>
      <c r="F36" s="432"/>
      <c r="G36" s="81"/>
      <c r="H36" s="77"/>
      <c r="I36" s="358"/>
      <c r="J36" s="654"/>
      <c r="K36" s="534"/>
      <c r="L36" s="534"/>
      <c r="M36" s="534"/>
      <c r="N36" s="534"/>
      <c r="O36" s="534"/>
      <c r="P36" s="534"/>
      <c r="Q36" s="534"/>
      <c r="R36" s="534"/>
    </row>
    <row r="37" spans="1:18" s="348" customFormat="1" ht="14.25" x14ac:dyDescent="0.2">
      <c r="A37" s="427">
        <v>1413</v>
      </c>
      <c r="B37" s="18"/>
      <c r="C37" s="428" t="s">
        <v>398</v>
      </c>
      <c r="D37" s="60">
        <f t="shared" si="0"/>
        <v>0</v>
      </c>
      <c r="E37" s="431"/>
      <c r="F37" s="432"/>
      <c r="G37" s="81"/>
      <c r="H37" s="77"/>
      <c r="I37" s="358"/>
      <c r="J37" s="654"/>
      <c r="K37" s="534"/>
      <c r="L37" s="534"/>
      <c r="M37" s="534"/>
      <c r="N37" s="534"/>
      <c r="O37" s="534"/>
      <c r="P37" s="534"/>
      <c r="Q37" s="534"/>
      <c r="R37" s="534"/>
    </row>
    <row r="38" spans="1:18" s="348" customFormat="1" ht="14.25" x14ac:dyDescent="0.2">
      <c r="A38" s="427">
        <v>1421</v>
      </c>
      <c r="B38" s="18"/>
      <c r="C38" s="428" t="s">
        <v>34</v>
      </c>
      <c r="D38" s="60">
        <f t="shared" si="0"/>
        <v>242971.62000000002</v>
      </c>
      <c r="E38" s="431">
        <f>97138.86+12801.02</f>
        <v>109939.88</v>
      </c>
      <c r="F38" s="432">
        <f>97138.86+18955.65+7300+9637.23</f>
        <v>133031.74000000002</v>
      </c>
      <c r="G38" s="81"/>
      <c r="H38" s="77"/>
      <c r="I38" s="358"/>
      <c r="J38" s="654"/>
      <c r="K38" s="534"/>
      <c r="L38" s="534"/>
      <c r="M38" s="534"/>
      <c r="N38" s="534"/>
      <c r="O38" s="534"/>
      <c r="P38" s="534"/>
      <c r="Q38" s="534"/>
      <c r="R38" s="534"/>
    </row>
    <row r="39" spans="1:18" s="348" customFormat="1" ht="14.25" x14ac:dyDescent="0.2">
      <c r="A39" s="427">
        <v>1431</v>
      </c>
      <c r="B39" s="18"/>
      <c r="C39" s="428" t="s">
        <v>35</v>
      </c>
      <c r="D39" s="60">
        <f t="shared" si="0"/>
        <v>976941.97</v>
      </c>
      <c r="E39" s="431">
        <f>339985.48+13588.3+30000</f>
        <v>383573.77999999997</v>
      </c>
      <c r="F39" s="432">
        <f>339985.48+66344.76+65000+11637.23</f>
        <v>482967.47</v>
      </c>
      <c r="G39" s="81">
        <f>6966.62+25000</f>
        <v>31966.62</v>
      </c>
      <c r="H39" s="77">
        <f>24500+21900+32034.1</f>
        <v>78434.100000000006</v>
      </c>
      <c r="I39" s="358"/>
      <c r="J39" s="654"/>
      <c r="K39" s="534"/>
      <c r="L39" s="534"/>
      <c r="M39" s="534"/>
      <c r="N39" s="534"/>
      <c r="O39" s="534"/>
      <c r="P39" s="534"/>
      <c r="Q39" s="534"/>
      <c r="R39" s="534"/>
    </row>
    <row r="40" spans="1:18" s="348" customFormat="1" ht="28.5" x14ac:dyDescent="0.2">
      <c r="A40" s="427">
        <v>1432</v>
      </c>
      <c r="B40" s="18"/>
      <c r="C40" s="428" t="s">
        <v>399</v>
      </c>
      <c r="D40" s="60">
        <f t="shared" si="0"/>
        <v>163194.72</v>
      </c>
      <c r="E40" s="431">
        <f>64759.67+8401.05</f>
        <v>73160.72</v>
      </c>
      <c r="F40" s="432">
        <f>64759.67+12637.1+5000+7637.23</f>
        <v>90034</v>
      </c>
      <c r="G40" s="81"/>
      <c r="H40" s="77"/>
      <c r="I40" s="358"/>
      <c r="J40" s="654"/>
      <c r="K40" s="534"/>
      <c r="L40" s="534"/>
      <c r="M40" s="534"/>
      <c r="N40" s="534"/>
      <c r="O40" s="534"/>
      <c r="P40" s="534"/>
      <c r="Q40" s="534"/>
      <c r="R40" s="534"/>
    </row>
    <row r="41" spans="1:18" s="348" customFormat="1" ht="28.5" x14ac:dyDescent="0.2">
      <c r="A41" s="427">
        <v>1441</v>
      </c>
      <c r="B41" s="18"/>
      <c r="C41" s="428" t="s">
        <v>400</v>
      </c>
      <c r="D41" s="60">
        <f t="shared" si="0"/>
        <v>0</v>
      </c>
      <c r="E41" s="431"/>
      <c r="F41" s="432"/>
      <c r="G41" s="81"/>
      <c r="H41" s="77"/>
      <c r="I41" s="358"/>
      <c r="J41" s="654"/>
      <c r="K41" s="534"/>
      <c r="L41" s="534"/>
      <c r="M41" s="534"/>
      <c r="N41" s="534"/>
      <c r="O41" s="534"/>
    </row>
    <row r="42" spans="1:18" s="348" customFormat="1" ht="28.5" x14ac:dyDescent="0.2">
      <c r="A42" s="427">
        <v>1442</v>
      </c>
      <c r="B42" s="18"/>
      <c r="C42" s="428" t="s">
        <v>401</v>
      </c>
      <c r="D42" s="60">
        <f t="shared" si="0"/>
        <v>0</v>
      </c>
      <c r="E42" s="431"/>
      <c r="F42" s="432"/>
      <c r="G42" s="81"/>
      <c r="H42" s="77"/>
      <c r="I42" s="358"/>
      <c r="J42" s="654"/>
      <c r="K42" s="534"/>
      <c r="L42" s="534"/>
      <c r="M42" s="534"/>
      <c r="N42" s="534"/>
      <c r="O42" s="534"/>
    </row>
    <row r="43" spans="1:18" s="348" customFormat="1" ht="14.25" x14ac:dyDescent="0.2">
      <c r="A43" s="427">
        <v>1521</v>
      </c>
      <c r="B43" s="18"/>
      <c r="C43" s="428" t="s">
        <v>402</v>
      </c>
      <c r="D43" s="60">
        <f t="shared" si="0"/>
        <v>0</v>
      </c>
      <c r="E43" s="431"/>
      <c r="F43" s="432"/>
      <c r="G43" s="81"/>
      <c r="H43" s="77"/>
      <c r="I43" s="358"/>
      <c r="J43" s="654"/>
      <c r="K43" s="534"/>
      <c r="L43" s="534"/>
      <c r="M43" s="534"/>
      <c r="N43" s="534"/>
      <c r="O43" s="534"/>
    </row>
    <row r="44" spans="1:18" s="348" customFormat="1" ht="28.5" x14ac:dyDescent="0.2">
      <c r="A44" s="427">
        <v>1522</v>
      </c>
      <c r="B44" s="18"/>
      <c r="C44" s="428" t="s">
        <v>403</v>
      </c>
      <c r="D44" s="60">
        <f t="shared" si="0"/>
        <v>0</v>
      </c>
      <c r="E44" s="431"/>
      <c r="F44" s="432"/>
      <c r="G44" s="81"/>
      <c r="H44" s="77"/>
      <c r="I44" s="358"/>
      <c r="J44" s="654"/>
      <c r="K44" s="534"/>
      <c r="L44" s="534"/>
      <c r="M44" s="534"/>
      <c r="N44" s="534"/>
      <c r="O44" s="534"/>
    </row>
    <row r="45" spans="1:18" s="348" customFormat="1" ht="14.25" x14ac:dyDescent="0.2">
      <c r="A45" s="427">
        <v>1523</v>
      </c>
      <c r="B45" s="18"/>
      <c r="C45" s="428" t="s">
        <v>404</v>
      </c>
      <c r="D45" s="60">
        <f t="shared" si="0"/>
        <v>0</v>
      </c>
      <c r="E45" s="431"/>
      <c r="F45" s="432"/>
      <c r="G45" s="81"/>
      <c r="H45" s="77"/>
      <c r="I45" s="358"/>
      <c r="J45" s="654"/>
      <c r="K45" s="534"/>
      <c r="L45" s="534"/>
      <c r="M45" s="534"/>
      <c r="N45" s="534"/>
      <c r="O45" s="534"/>
    </row>
    <row r="46" spans="1:18" s="348" customFormat="1" ht="14.25" x14ac:dyDescent="0.2">
      <c r="A46" s="427">
        <v>1524</v>
      </c>
      <c r="B46" s="18"/>
      <c r="C46" s="428" t="s">
        <v>405</v>
      </c>
      <c r="D46" s="60">
        <f t="shared" si="0"/>
        <v>0</v>
      </c>
      <c r="E46" s="431"/>
      <c r="F46" s="432"/>
      <c r="G46" s="81"/>
      <c r="H46" s="77"/>
      <c r="I46" s="358"/>
      <c r="J46" s="654"/>
      <c r="K46" s="534"/>
      <c r="L46" s="534"/>
      <c r="M46" s="534"/>
      <c r="N46" s="534"/>
      <c r="O46" s="534"/>
    </row>
    <row r="47" spans="1:18" s="348" customFormat="1" ht="14.25" x14ac:dyDescent="0.2">
      <c r="A47" s="427">
        <v>1531</v>
      </c>
      <c r="B47" s="18"/>
      <c r="C47" s="428" t="s">
        <v>406</v>
      </c>
      <c r="D47" s="60">
        <f t="shared" si="0"/>
        <v>0</v>
      </c>
      <c r="E47" s="431"/>
      <c r="F47" s="432"/>
      <c r="G47" s="81"/>
      <c r="H47" s="77"/>
      <c r="I47" s="358"/>
      <c r="J47" s="654"/>
      <c r="K47" s="534"/>
      <c r="L47" s="534"/>
      <c r="M47" s="534"/>
      <c r="N47" s="534"/>
      <c r="O47" s="534"/>
    </row>
    <row r="48" spans="1:18" s="348" customFormat="1" ht="28.5" x14ac:dyDescent="0.2">
      <c r="A48" s="427">
        <v>1541</v>
      </c>
      <c r="B48" s="18"/>
      <c r="C48" s="428" t="s">
        <v>407</v>
      </c>
      <c r="D48" s="60">
        <f t="shared" si="0"/>
        <v>0</v>
      </c>
      <c r="E48" s="431"/>
      <c r="F48" s="432"/>
      <c r="G48" s="81"/>
      <c r="H48" s="77"/>
      <c r="I48" s="358"/>
      <c r="J48" s="654"/>
      <c r="K48" s="534"/>
      <c r="L48" s="534"/>
      <c r="M48" s="534"/>
      <c r="N48" s="534"/>
      <c r="O48" s="534"/>
    </row>
    <row r="49" spans="1:15" s="348" customFormat="1" ht="14.25" x14ac:dyDescent="0.2">
      <c r="A49" s="427">
        <v>1542</v>
      </c>
      <c r="B49" s="18"/>
      <c r="C49" s="428" t="s">
        <v>408</v>
      </c>
      <c r="D49" s="60">
        <f t="shared" si="0"/>
        <v>0</v>
      </c>
      <c r="E49" s="431"/>
      <c r="F49" s="432"/>
      <c r="G49" s="81"/>
      <c r="H49" s="77"/>
      <c r="I49" s="358"/>
      <c r="J49" s="654"/>
      <c r="K49" s="534"/>
      <c r="L49" s="534"/>
      <c r="M49" s="534"/>
      <c r="N49" s="534"/>
      <c r="O49" s="534"/>
    </row>
    <row r="50" spans="1:15" s="348" customFormat="1" ht="14.25" x14ac:dyDescent="0.2">
      <c r="A50" s="427">
        <v>1543</v>
      </c>
      <c r="B50" s="18"/>
      <c r="C50" s="428" t="s">
        <v>409</v>
      </c>
      <c r="D50" s="60">
        <f t="shared" si="0"/>
        <v>397798.94999999995</v>
      </c>
      <c r="E50" s="431">
        <f>36463.05+324548.85+324</f>
        <v>361335.89999999997</v>
      </c>
      <c r="F50" s="432">
        <v>36463.050000000003</v>
      </c>
      <c r="G50" s="81"/>
      <c r="H50" s="77"/>
      <c r="I50" s="358"/>
      <c r="J50" s="654"/>
      <c r="K50" s="534"/>
      <c r="L50" s="534"/>
      <c r="M50" s="534"/>
      <c r="N50" s="534"/>
      <c r="O50" s="534"/>
    </row>
    <row r="51" spans="1:15" s="348" customFormat="1" ht="14.25" x14ac:dyDescent="0.2">
      <c r="A51" s="427">
        <v>1544</v>
      </c>
      <c r="B51" s="18"/>
      <c r="C51" s="428" t="s">
        <v>410</v>
      </c>
      <c r="D51" s="60">
        <f t="shared" si="0"/>
        <v>0</v>
      </c>
      <c r="E51" s="431"/>
      <c r="F51" s="432"/>
      <c r="G51" s="81"/>
      <c r="H51" s="77"/>
      <c r="I51" s="358"/>
      <c r="J51" s="654"/>
      <c r="K51" s="534"/>
      <c r="L51" s="534"/>
      <c r="M51" s="534"/>
      <c r="N51" s="534"/>
      <c r="O51" s="534"/>
    </row>
    <row r="52" spans="1:15" s="348" customFormat="1" ht="28.5" x14ac:dyDescent="0.2">
      <c r="A52" s="427">
        <v>1545</v>
      </c>
      <c r="B52" s="18"/>
      <c r="C52" s="428" t="s">
        <v>411</v>
      </c>
      <c r="D52" s="60">
        <f t="shared" si="0"/>
        <v>0</v>
      </c>
      <c r="E52" s="431"/>
      <c r="F52" s="432"/>
      <c r="G52" s="81"/>
      <c r="H52" s="77"/>
      <c r="I52" s="358"/>
      <c r="J52" s="654"/>
      <c r="K52" s="534"/>
      <c r="L52" s="534"/>
      <c r="M52" s="534"/>
      <c r="N52" s="534"/>
      <c r="O52" s="534"/>
    </row>
    <row r="53" spans="1:15" s="348" customFormat="1" ht="14.25" x14ac:dyDescent="0.2">
      <c r="A53" s="427">
        <v>1546</v>
      </c>
      <c r="B53" s="18"/>
      <c r="C53" s="428" t="s">
        <v>412</v>
      </c>
      <c r="D53" s="60">
        <f t="shared" si="0"/>
        <v>0</v>
      </c>
      <c r="E53" s="431"/>
      <c r="F53" s="432"/>
      <c r="G53" s="81"/>
      <c r="H53" s="77"/>
      <c r="I53" s="358"/>
      <c r="J53" s="654"/>
      <c r="K53" s="534"/>
      <c r="L53" s="534"/>
      <c r="M53" s="534"/>
      <c r="N53" s="534"/>
      <c r="O53" s="534"/>
    </row>
    <row r="54" spans="1:15" s="348" customFormat="1" ht="14.25" x14ac:dyDescent="0.2">
      <c r="A54" s="427">
        <v>1547</v>
      </c>
      <c r="B54" s="18"/>
      <c r="C54" s="428" t="s">
        <v>413</v>
      </c>
      <c r="D54" s="60">
        <f t="shared" si="0"/>
        <v>0</v>
      </c>
      <c r="E54" s="431"/>
      <c r="F54" s="432"/>
      <c r="G54" s="81"/>
      <c r="H54" s="77"/>
      <c r="I54" s="358"/>
      <c r="J54" s="654"/>
      <c r="K54" s="534"/>
      <c r="L54" s="534"/>
      <c r="M54" s="534"/>
      <c r="N54" s="534"/>
      <c r="O54" s="534"/>
    </row>
    <row r="55" spans="1:15" s="348" customFormat="1" ht="28.5" x14ac:dyDescent="0.2">
      <c r="A55" s="427">
        <v>1548</v>
      </c>
      <c r="B55" s="18"/>
      <c r="C55" s="428" t="s">
        <v>414</v>
      </c>
      <c r="D55" s="60">
        <f t="shared" si="0"/>
        <v>0</v>
      </c>
      <c r="E55" s="431"/>
      <c r="F55" s="432"/>
      <c r="G55" s="81"/>
      <c r="H55" s="77"/>
      <c r="I55" s="358"/>
      <c r="J55" s="654"/>
      <c r="K55" s="534"/>
      <c r="L55" s="534"/>
      <c r="M55" s="534"/>
      <c r="N55" s="534"/>
      <c r="O55" s="534"/>
    </row>
    <row r="56" spans="1:15" s="348" customFormat="1" ht="28.5" x14ac:dyDescent="0.2">
      <c r="A56" s="427">
        <v>1551</v>
      </c>
      <c r="B56" s="18"/>
      <c r="C56" s="428" t="s">
        <v>415</v>
      </c>
      <c r="D56" s="60">
        <f t="shared" si="0"/>
        <v>0</v>
      </c>
      <c r="E56" s="431"/>
      <c r="F56" s="432"/>
      <c r="G56" s="81"/>
      <c r="H56" s="77"/>
      <c r="I56" s="358"/>
      <c r="J56" s="654"/>
      <c r="K56" s="534"/>
      <c r="L56" s="534"/>
      <c r="M56" s="534"/>
      <c r="N56" s="534"/>
      <c r="O56" s="534"/>
    </row>
    <row r="57" spans="1:15" s="348" customFormat="1" ht="14.25" x14ac:dyDescent="0.2">
      <c r="A57" s="427">
        <v>1591</v>
      </c>
      <c r="B57" s="18"/>
      <c r="C57" s="428" t="s">
        <v>416</v>
      </c>
      <c r="D57" s="60">
        <f t="shared" si="0"/>
        <v>0</v>
      </c>
      <c r="E57" s="431"/>
      <c r="F57" s="432"/>
      <c r="G57" s="81"/>
      <c r="H57" s="77"/>
      <c r="I57" s="358"/>
      <c r="J57" s="654"/>
      <c r="K57" s="534"/>
      <c r="L57" s="534"/>
      <c r="M57" s="534"/>
      <c r="N57" s="534"/>
      <c r="O57" s="534"/>
    </row>
    <row r="58" spans="1:15" s="348" customFormat="1" ht="14.25" x14ac:dyDescent="0.2">
      <c r="A58" s="427">
        <v>1592</v>
      </c>
      <c r="B58" s="18"/>
      <c r="C58" s="428" t="s">
        <v>417</v>
      </c>
      <c r="D58" s="60">
        <f t="shared" si="0"/>
        <v>0</v>
      </c>
      <c r="E58" s="431"/>
      <c r="F58" s="432"/>
      <c r="G58" s="81"/>
      <c r="H58" s="77"/>
      <c r="I58" s="358"/>
      <c r="J58" s="654"/>
      <c r="K58" s="534"/>
      <c r="L58" s="534"/>
      <c r="M58" s="534"/>
      <c r="N58" s="534"/>
      <c r="O58" s="534"/>
    </row>
    <row r="59" spans="1:15" s="348" customFormat="1" ht="28.5" x14ac:dyDescent="0.2">
      <c r="A59" s="427">
        <v>1593</v>
      </c>
      <c r="B59" s="18"/>
      <c r="C59" s="428" t="s">
        <v>418</v>
      </c>
      <c r="D59" s="60">
        <f t="shared" si="0"/>
        <v>0</v>
      </c>
      <c r="E59" s="431"/>
      <c r="F59" s="432"/>
      <c r="G59" s="81"/>
      <c r="H59" s="77"/>
      <c r="I59" s="358"/>
      <c r="J59" s="654"/>
      <c r="K59" s="534"/>
      <c r="L59" s="534"/>
      <c r="M59" s="534"/>
      <c r="N59" s="534"/>
      <c r="O59" s="534"/>
    </row>
    <row r="60" spans="1:15" s="348" customFormat="1" ht="28.5" x14ac:dyDescent="0.2">
      <c r="A60" s="427">
        <v>1611</v>
      </c>
      <c r="B60" s="18"/>
      <c r="C60" s="428" t="s">
        <v>419</v>
      </c>
      <c r="D60" s="60">
        <f t="shared" si="0"/>
        <v>0</v>
      </c>
      <c r="E60" s="431"/>
      <c r="F60" s="432"/>
      <c r="G60" s="81"/>
      <c r="H60" s="77"/>
      <c r="I60" s="358"/>
      <c r="J60" s="654"/>
      <c r="K60" s="534"/>
      <c r="L60" s="534"/>
      <c r="M60" s="534"/>
      <c r="N60" s="534"/>
      <c r="O60" s="534"/>
    </row>
    <row r="61" spans="1:15" s="348" customFormat="1" ht="28.5" x14ac:dyDescent="0.2">
      <c r="A61" s="427">
        <v>1612</v>
      </c>
      <c r="B61" s="18"/>
      <c r="C61" s="428" t="s">
        <v>420</v>
      </c>
      <c r="D61" s="60">
        <f t="shared" si="0"/>
        <v>0</v>
      </c>
      <c r="E61" s="431"/>
      <c r="F61" s="432"/>
      <c r="G61" s="81"/>
      <c r="H61" s="77"/>
      <c r="I61" s="358"/>
      <c r="J61" s="654"/>
      <c r="K61" s="534"/>
      <c r="L61" s="534"/>
      <c r="M61" s="534"/>
      <c r="N61" s="534"/>
      <c r="O61" s="534"/>
    </row>
    <row r="62" spans="1:15" s="348" customFormat="1" ht="28.5" x14ac:dyDescent="0.2">
      <c r="A62" s="427">
        <v>1711</v>
      </c>
      <c r="B62" s="18"/>
      <c r="C62" s="428" t="s">
        <v>421</v>
      </c>
      <c r="D62" s="60">
        <f t="shared" si="0"/>
        <v>0</v>
      </c>
      <c r="E62" s="431"/>
      <c r="F62" s="432"/>
      <c r="G62" s="81"/>
      <c r="H62" s="77"/>
      <c r="I62" s="358"/>
      <c r="J62" s="654"/>
      <c r="K62" s="534"/>
      <c r="L62" s="534"/>
      <c r="M62" s="534"/>
      <c r="N62" s="534"/>
      <c r="O62" s="534"/>
    </row>
    <row r="63" spans="1:15" s="348" customFormat="1" ht="14.25" x14ac:dyDescent="0.2">
      <c r="A63" s="427">
        <v>1712</v>
      </c>
      <c r="B63" s="18"/>
      <c r="C63" s="428" t="s">
        <v>40</v>
      </c>
      <c r="D63" s="60">
        <f t="shared" si="0"/>
        <v>685975.64</v>
      </c>
      <c r="E63" s="431">
        <v>225587.79</v>
      </c>
      <c r="F63" s="432">
        <f>225587.79+52931+22570+11010.68</f>
        <v>312099.47000000003</v>
      </c>
      <c r="G63" s="549">
        <v>31870</v>
      </c>
      <c r="H63" s="564">
        <v>116418.38</v>
      </c>
      <c r="I63" s="358"/>
      <c r="J63" s="654"/>
      <c r="K63" s="534"/>
      <c r="L63" s="534"/>
      <c r="M63" s="534"/>
      <c r="N63" s="534"/>
      <c r="O63" s="534"/>
    </row>
    <row r="64" spans="1:15" s="348" customFormat="1" ht="14.25" x14ac:dyDescent="0.2">
      <c r="A64" s="427">
        <v>1713</v>
      </c>
      <c r="B64" s="18"/>
      <c r="C64" s="428" t="s">
        <v>422</v>
      </c>
      <c r="D64" s="60">
        <f t="shared" si="0"/>
        <v>0</v>
      </c>
      <c r="E64" s="431"/>
      <c r="F64" s="432"/>
      <c r="G64" s="81"/>
      <c r="H64" s="77"/>
      <c r="I64" s="358"/>
      <c r="J64" s="654"/>
      <c r="K64" s="534"/>
      <c r="L64" s="534"/>
      <c r="M64" s="534"/>
      <c r="N64" s="534"/>
      <c r="O64" s="534"/>
    </row>
    <row r="65" spans="1:15" s="348" customFormat="1" ht="28.5" x14ac:dyDescent="0.2">
      <c r="A65" s="427">
        <v>1714</v>
      </c>
      <c r="B65" s="18"/>
      <c r="C65" s="428" t="s">
        <v>423</v>
      </c>
      <c r="D65" s="60">
        <f t="shared" si="0"/>
        <v>0</v>
      </c>
      <c r="E65" s="431"/>
      <c r="F65" s="432"/>
      <c r="G65" s="81"/>
      <c r="H65" s="77"/>
      <c r="I65" s="358"/>
      <c r="J65" s="654"/>
      <c r="K65" s="534"/>
      <c r="L65" s="534"/>
      <c r="M65" s="534"/>
      <c r="N65" s="534"/>
      <c r="O65" s="534"/>
    </row>
    <row r="66" spans="1:15" s="348" customFormat="1" ht="14.25" x14ac:dyDescent="0.2">
      <c r="A66" s="427">
        <v>1715</v>
      </c>
      <c r="B66" s="18"/>
      <c r="C66" s="428" t="s">
        <v>38</v>
      </c>
      <c r="D66" s="60">
        <f t="shared" si="0"/>
        <v>160592.42000000001</v>
      </c>
      <c r="E66" s="431">
        <f>159221.76+47031.66-45661</f>
        <v>160592.42000000001</v>
      </c>
      <c r="F66" s="432"/>
      <c r="G66" s="81"/>
      <c r="H66" s="77"/>
      <c r="I66" s="358"/>
      <c r="J66" s="654"/>
      <c r="K66" s="534"/>
      <c r="L66" s="534"/>
      <c r="M66" s="534"/>
      <c r="N66" s="534"/>
      <c r="O66" s="534"/>
    </row>
    <row r="67" spans="1:15" s="348" customFormat="1" ht="14.25" x14ac:dyDescent="0.2">
      <c r="A67" s="427">
        <v>1716</v>
      </c>
      <c r="B67" s="18"/>
      <c r="C67" s="428" t="s">
        <v>424</v>
      </c>
      <c r="D67" s="60">
        <f t="shared" si="0"/>
        <v>0</v>
      </c>
      <c r="E67" s="431"/>
      <c r="F67" s="432"/>
      <c r="G67" s="81"/>
      <c r="H67" s="77"/>
      <c r="I67" s="358"/>
      <c r="J67" s="654"/>
      <c r="K67" s="534"/>
      <c r="L67" s="534"/>
      <c r="M67" s="534"/>
      <c r="N67" s="534"/>
      <c r="O67" s="534"/>
    </row>
    <row r="68" spans="1:15" s="348" customFormat="1" ht="28.5" x14ac:dyDescent="0.2">
      <c r="A68" s="427">
        <v>1717</v>
      </c>
      <c r="B68" s="18"/>
      <c r="C68" s="428" t="s">
        <v>425</v>
      </c>
      <c r="D68" s="60">
        <f t="shared" si="0"/>
        <v>0</v>
      </c>
      <c r="E68" s="431"/>
      <c r="F68" s="432"/>
      <c r="G68" s="81"/>
      <c r="H68" s="77"/>
      <c r="I68" s="358"/>
      <c r="J68" s="654"/>
      <c r="K68" s="534"/>
      <c r="L68" s="534"/>
      <c r="M68" s="534"/>
      <c r="N68" s="534"/>
      <c r="O68" s="534"/>
    </row>
    <row r="69" spans="1:15" s="348" customFormat="1" ht="14.25" x14ac:dyDescent="0.2">
      <c r="A69" s="427">
        <v>1718</v>
      </c>
      <c r="B69" s="18"/>
      <c r="C69" s="428" t="s">
        <v>426</v>
      </c>
      <c r="D69" s="60">
        <f t="shared" si="0"/>
        <v>0</v>
      </c>
      <c r="E69" s="431"/>
      <c r="F69" s="432"/>
      <c r="G69" s="81"/>
      <c r="H69" s="77"/>
      <c r="I69" s="358"/>
      <c r="J69" s="654"/>
      <c r="K69" s="534"/>
      <c r="L69" s="534"/>
      <c r="M69" s="534"/>
      <c r="N69" s="534"/>
      <c r="O69" s="534"/>
    </row>
    <row r="70" spans="1:15" s="348" customFormat="1" ht="14.25" x14ac:dyDescent="0.2">
      <c r="A70" s="427">
        <v>1719</v>
      </c>
      <c r="B70" s="18"/>
      <c r="C70" s="428" t="s">
        <v>427</v>
      </c>
      <c r="D70" s="60">
        <f t="shared" si="0"/>
        <v>491660.6</v>
      </c>
      <c r="E70" s="431">
        <f>178573.36+130742.88</f>
        <v>309316.24</v>
      </c>
      <c r="F70" s="432">
        <f>178573.36+3771</f>
        <v>182344.36</v>
      </c>
      <c r="G70" s="81"/>
      <c r="H70" s="77"/>
      <c r="I70" s="358"/>
      <c r="J70" s="654"/>
      <c r="K70" s="534"/>
      <c r="L70" s="534"/>
      <c r="M70" s="534"/>
      <c r="N70" s="534"/>
      <c r="O70" s="534"/>
    </row>
    <row r="71" spans="1:15" s="344" customFormat="1" ht="25.5" x14ac:dyDescent="0.2">
      <c r="A71" s="349"/>
      <c r="B71" s="349"/>
      <c r="C71" s="362" t="s">
        <v>16</v>
      </c>
      <c r="D71" s="64">
        <f>SUM(D13:D70)</f>
        <v>15136863.560000001</v>
      </c>
      <c r="E71" s="64">
        <f>SUM(E13:E70)</f>
        <v>7081500.0000000009</v>
      </c>
      <c r="F71" s="64">
        <f>SUM(F13:F70)</f>
        <v>7455635.54</v>
      </c>
      <c r="G71" s="64">
        <f>SUM(G13:G70)</f>
        <v>314129.02</v>
      </c>
      <c r="H71" s="64">
        <f>SUM(H13:H70)</f>
        <v>285599</v>
      </c>
      <c r="I71" s="350"/>
      <c r="J71" s="328"/>
      <c r="K71" s="538"/>
      <c r="L71" s="539"/>
      <c r="M71" s="538"/>
      <c r="N71" s="538"/>
      <c r="O71" s="538"/>
    </row>
    <row r="72" spans="1:15" s="348" customFormat="1" ht="28.5" x14ac:dyDescent="0.2">
      <c r="A72" s="427">
        <v>2111</v>
      </c>
      <c r="B72" s="385"/>
      <c r="C72" s="428" t="s">
        <v>249</v>
      </c>
      <c r="D72" s="60">
        <f t="shared" ref="D72:D135" si="2">SUM(E72:H72)</f>
        <v>5000</v>
      </c>
      <c r="E72" s="433"/>
      <c r="F72" s="434"/>
      <c r="G72" s="387"/>
      <c r="H72" s="386">
        <v>5000</v>
      </c>
      <c r="I72" s="351"/>
      <c r="K72" s="534"/>
      <c r="L72" s="534"/>
      <c r="M72" s="534"/>
      <c r="N72" s="534"/>
      <c r="O72" s="534"/>
    </row>
    <row r="73" spans="1:15" s="348" customFormat="1" ht="28.5" x14ac:dyDescent="0.2">
      <c r="A73" s="427">
        <v>2121</v>
      </c>
      <c r="B73" s="385"/>
      <c r="C73" s="428" t="s">
        <v>250</v>
      </c>
      <c r="D73" s="60">
        <f t="shared" si="2"/>
        <v>0</v>
      </c>
      <c r="E73" s="433"/>
      <c r="F73" s="434"/>
      <c r="G73" s="387"/>
      <c r="H73" s="386"/>
      <c r="I73" s="351"/>
      <c r="K73" s="534"/>
      <c r="L73" s="534"/>
      <c r="M73" s="534"/>
      <c r="N73" s="534"/>
      <c r="O73" s="534"/>
    </row>
    <row r="74" spans="1:15" s="348" customFormat="1" ht="14.25" x14ac:dyDescent="0.2">
      <c r="A74" s="427">
        <v>2131</v>
      </c>
      <c r="B74" s="385"/>
      <c r="C74" s="428" t="s">
        <v>251</v>
      </c>
      <c r="D74" s="60">
        <f t="shared" si="2"/>
        <v>0</v>
      </c>
      <c r="E74" s="433"/>
      <c r="F74" s="434"/>
      <c r="G74" s="387"/>
      <c r="H74" s="386"/>
      <c r="I74" s="351"/>
      <c r="K74" s="534"/>
      <c r="L74" s="534"/>
      <c r="M74" s="534"/>
      <c r="N74" s="534"/>
      <c r="O74" s="534"/>
    </row>
    <row r="75" spans="1:15" s="348" customFormat="1" ht="42.75" x14ac:dyDescent="0.2">
      <c r="A75" s="427">
        <v>2141</v>
      </c>
      <c r="B75" s="385"/>
      <c r="C75" s="428" t="s">
        <v>252</v>
      </c>
      <c r="D75" s="60">
        <f t="shared" si="2"/>
        <v>88350</v>
      </c>
      <c r="E75" s="433"/>
      <c r="F75" s="434">
        <v>51350</v>
      </c>
      <c r="G75" s="387"/>
      <c r="H75" s="386">
        <f>21000+16000</f>
        <v>37000</v>
      </c>
      <c r="I75" s="351"/>
      <c r="K75" s="534"/>
      <c r="L75" s="534"/>
      <c r="M75" s="534"/>
      <c r="N75" s="534"/>
      <c r="O75" s="534"/>
    </row>
    <row r="76" spans="1:15" s="348" customFormat="1" ht="14.25" x14ac:dyDescent="0.2">
      <c r="A76" s="427">
        <v>2151</v>
      </c>
      <c r="B76" s="385"/>
      <c r="C76" s="428" t="s">
        <v>43</v>
      </c>
      <c r="D76" s="60">
        <f>SUM(E76:H76)</f>
        <v>0</v>
      </c>
      <c r="E76" s="433"/>
      <c r="F76" s="434"/>
      <c r="G76" s="387"/>
      <c r="H76" s="386"/>
      <c r="I76" s="351"/>
      <c r="K76" s="534"/>
      <c r="L76" s="534"/>
      <c r="M76" s="534"/>
      <c r="N76" s="534"/>
      <c r="O76" s="534"/>
    </row>
    <row r="77" spans="1:15" s="348" customFormat="1" ht="14.25" x14ac:dyDescent="0.2">
      <c r="A77" s="427">
        <v>2161</v>
      </c>
      <c r="B77" s="385"/>
      <c r="C77" s="428" t="s">
        <v>44</v>
      </c>
      <c r="D77" s="60">
        <f t="shared" si="2"/>
        <v>88500</v>
      </c>
      <c r="E77" s="433"/>
      <c r="F77" s="434">
        <v>77000</v>
      </c>
      <c r="G77" s="387"/>
      <c r="H77" s="386">
        <v>11500</v>
      </c>
      <c r="I77" s="351"/>
      <c r="K77" s="534"/>
      <c r="L77" s="534"/>
      <c r="M77" s="534"/>
      <c r="N77" s="534"/>
      <c r="O77" s="534"/>
    </row>
    <row r="78" spans="1:15" s="348" customFormat="1" ht="14.25" x14ac:dyDescent="0.2">
      <c r="A78" s="427">
        <v>2171</v>
      </c>
      <c r="B78" s="385"/>
      <c r="C78" s="428" t="s">
        <v>253</v>
      </c>
      <c r="D78" s="60">
        <f t="shared" si="2"/>
        <v>0</v>
      </c>
      <c r="E78" s="433"/>
      <c r="F78" s="434"/>
      <c r="G78" s="387"/>
      <c r="H78" s="386"/>
      <c r="I78" s="351"/>
      <c r="K78" s="534"/>
      <c r="L78" s="534"/>
      <c r="M78" s="534"/>
      <c r="N78" s="534"/>
      <c r="O78" s="534"/>
    </row>
    <row r="79" spans="1:15" s="348" customFormat="1" ht="28.5" x14ac:dyDescent="0.2">
      <c r="A79" s="427">
        <v>2181</v>
      </c>
      <c r="B79" s="385"/>
      <c r="C79" s="428" t="s">
        <v>254</v>
      </c>
      <c r="D79" s="60">
        <f t="shared" si="2"/>
        <v>0</v>
      </c>
      <c r="E79" s="433"/>
      <c r="F79" s="434"/>
      <c r="G79" s="387"/>
      <c r="H79" s="386"/>
      <c r="I79" s="351"/>
      <c r="K79" s="534"/>
      <c r="L79" s="534"/>
      <c r="M79" s="534"/>
      <c r="N79" s="534"/>
      <c r="O79" s="534"/>
    </row>
    <row r="80" spans="1:15" s="348" customFormat="1" ht="14.25" x14ac:dyDescent="0.2">
      <c r="A80" s="427">
        <v>2182</v>
      </c>
      <c r="B80" s="385"/>
      <c r="C80" s="428" t="s">
        <v>255</v>
      </c>
      <c r="D80" s="60">
        <f t="shared" si="2"/>
        <v>0</v>
      </c>
      <c r="E80" s="433"/>
      <c r="F80" s="434"/>
      <c r="G80" s="387"/>
      <c r="H80" s="386"/>
      <c r="I80" s="351"/>
      <c r="K80" s="534"/>
      <c r="L80" s="534"/>
      <c r="M80" s="534"/>
      <c r="N80" s="534"/>
      <c r="O80" s="534"/>
    </row>
    <row r="81" spans="1:15" s="348" customFormat="1" ht="14.25" x14ac:dyDescent="0.2">
      <c r="A81" s="427">
        <v>2183</v>
      </c>
      <c r="B81" s="385"/>
      <c r="C81" s="428" t="s">
        <v>256</v>
      </c>
      <c r="D81" s="60">
        <f t="shared" si="2"/>
        <v>0</v>
      </c>
      <c r="E81" s="433"/>
      <c r="F81" s="434"/>
      <c r="G81" s="387"/>
      <c r="H81" s="386"/>
      <c r="I81" s="351"/>
      <c r="K81" s="534"/>
      <c r="L81" s="534"/>
      <c r="M81" s="534"/>
      <c r="N81" s="534"/>
      <c r="O81" s="534"/>
    </row>
    <row r="82" spans="1:15" s="348" customFormat="1" ht="42.75" x14ac:dyDescent="0.2">
      <c r="A82" s="427">
        <v>2211</v>
      </c>
      <c r="B82" s="385"/>
      <c r="C82" s="428" t="s">
        <v>257</v>
      </c>
      <c r="D82" s="60">
        <f t="shared" si="2"/>
        <v>0</v>
      </c>
      <c r="E82" s="433"/>
      <c r="F82" s="434"/>
      <c r="G82" s="387"/>
      <c r="H82" s="386"/>
      <c r="I82" s="351"/>
      <c r="K82" s="534"/>
      <c r="L82" s="534"/>
      <c r="M82" s="534"/>
      <c r="N82" s="534"/>
      <c r="O82" s="534"/>
    </row>
    <row r="83" spans="1:15" s="348" customFormat="1" ht="71.25" x14ac:dyDescent="0.2">
      <c r="A83" s="427">
        <v>2212</v>
      </c>
      <c r="B83" s="385"/>
      <c r="C83" s="428" t="s">
        <v>258</v>
      </c>
      <c r="D83" s="60">
        <f t="shared" si="2"/>
        <v>0</v>
      </c>
      <c r="E83" s="433"/>
      <c r="F83" s="434"/>
      <c r="G83" s="387"/>
      <c r="H83" s="386"/>
      <c r="I83" s="351"/>
      <c r="K83" s="534"/>
      <c r="L83" s="534"/>
      <c r="M83" s="534"/>
      <c r="N83" s="534"/>
      <c r="O83" s="534"/>
    </row>
    <row r="84" spans="1:15" s="348" customFormat="1" ht="42.75" x14ac:dyDescent="0.2">
      <c r="A84" s="427">
        <v>2213</v>
      </c>
      <c r="B84" s="385"/>
      <c r="C84" s="428" t="s">
        <v>259</v>
      </c>
      <c r="D84" s="60">
        <f t="shared" si="2"/>
        <v>0</v>
      </c>
      <c r="E84" s="433"/>
      <c r="F84" s="434"/>
      <c r="G84" s="387"/>
      <c r="H84" s="386"/>
      <c r="I84" s="351"/>
      <c r="K84" s="534"/>
      <c r="L84" s="534"/>
      <c r="M84" s="534"/>
      <c r="N84" s="534"/>
      <c r="O84" s="534"/>
    </row>
    <row r="85" spans="1:15" s="348" customFormat="1" ht="42.75" x14ac:dyDescent="0.2">
      <c r="A85" s="427">
        <v>2214</v>
      </c>
      <c r="B85" s="385"/>
      <c r="C85" s="428" t="s">
        <v>260</v>
      </c>
      <c r="D85" s="60">
        <f t="shared" si="2"/>
        <v>0</v>
      </c>
      <c r="E85" s="433"/>
      <c r="F85" s="434"/>
      <c r="G85" s="387"/>
      <c r="H85" s="386"/>
      <c r="I85" s="351"/>
      <c r="K85" s="534"/>
      <c r="L85" s="534"/>
      <c r="M85" s="534"/>
      <c r="N85" s="534"/>
      <c r="O85" s="534"/>
    </row>
    <row r="86" spans="1:15" s="348" customFormat="1" ht="42.75" x14ac:dyDescent="0.2">
      <c r="A86" s="427">
        <v>2215</v>
      </c>
      <c r="B86" s="385"/>
      <c r="C86" s="428" t="s">
        <v>261</v>
      </c>
      <c r="D86" s="60">
        <f t="shared" si="2"/>
        <v>0</v>
      </c>
      <c r="E86" s="433"/>
      <c r="F86" s="434"/>
      <c r="G86" s="387"/>
      <c r="H86" s="386"/>
      <c r="I86" s="351"/>
      <c r="K86" s="534"/>
      <c r="L86" s="534"/>
      <c r="M86" s="534"/>
      <c r="N86" s="534"/>
      <c r="O86" s="534"/>
    </row>
    <row r="87" spans="1:15" s="348" customFormat="1" ht="42.75" x14ac:dyDescent="0.2">
      <c r="A87" s="427">
        <v>2216</v>
      </c>
      <c r="B87" s="385"/>
      <c r="C87" s="428" t="s">
        <v>262</v>
      </c>
      <c r="D87" s="60">
        <f t="shared" si="2"/>
        <v>0</v>
      </c>
      <c r="E87" s="433"/>
      <c r="F87" s="434"/>
      <c r="G87" s="387"/>
      <c r="H87" s="386"/>
      <c r="I87" s="351"/>
      <c r="K87" s="534"/>
      <c r="L87" s="534"/>
      <c r="M87" s="534"/>
      <c r="N87" s="534"/>
      <c r="O87" s="534"/>
    </row>
    <row r="88" spans="1:15" s="348" customFormat="1" ht="14.25" x14ac:dyDescent="0.2">
      <c r="A88" s="427">
        <v>2221</v>
      </c>
      <c r="B88" s="385"/>
      <c r="C88" s="428" t="s">
        <v>263</v>
      </c>
      <c r="D88" s="60">
        <f t="shared" si="2"/>
        <v>0</v>
      </c>
      <c r="E88" s="433"/>
      <c r="F88" s="434"/>
      <c r="G88" s="387"/>
      <c r="H88" s="386"/>
      <c r="I88" s="351"/>
      <c r="K88" s="534"/>
      <c r="L88" s="534"/>
      <c r="M88" s="534"/>
      <c r="N88" s="534"/>
      <c r="O88" s="534"/>
    </row>
    <row r="89" spans="1:15" s="348" customFormat="1" ht="28.5" x14ac:dyDescent="0.2">
      <c r="A89" s="427">
        <v>2231</v>
      </c>
      <c r="B89" s="385"/>
      <c r="C89" s="428" t="s">
        <v>48</v>
      </c>
      <c r="D89" s="60">
        <f t="shared" si="2"/>
        <v>0</v>
      </c>
      <c r="E89" s="433"/>
      <c r="F89" s="434"/>
      <c r="G89" s="387"/>
      <c r="H89" s="386"/>
      <c r="I89" s="351"/>
      <c r="K89" s="534"/>
      <c r="L89" s="534"/>
      <c r="M89" s="534"/>
      <c r="N89" s="534"/>
      <c r="O89" s="534"/>
    </row>
    <row r="90" spans="1:15" s="348" customFormat="1" ht="42.75" x14ac:dyDescent="0.2">
      <c r="A90" s="427">
        <v>2311</v>
      </c>
      <c r="B90" s="385"/>
      <c r="C90" s="428" t="s">
        <v>264</v>
      </c>
      <c r="D90" s="60">
        <f t="shared" si="2"/>
        <v>0</v>
      </c>
      <c r="E90" s="433"/>
      <c r="F90" s="434"/>
      <c r="G90" s="387"/>
      <c r="H90" s="386"/>
      <c r="I90" s="351"/>
      <c r="K90" s="534"/>
      <c r="L90" s="534"/>
      <c r="M90" s="534"/>
      <c r="N90" s="534"/>
      <c r="O90" s="534"/>
    </row>
    <row r="91" spans="1:15" s="348" customFormat="1" ht="28.5" x14ac:dyDescent="0.2">
      <c r="A91" s="427">
        <v>2321</v>
      </c>
      <c r="B91" s="385"/>
      <c r="C91" s="428" t="s">
        <v>265</v>
      </c>
      <c r="D91" s="60">
        <f t="shared" si="2"/>
        <v>0</v>
      </c>
      <c r="E91" s="433"/>
      <c r="F91" s="434"/>
      <c r="G91" s="387"/>
      <c r="H91" s="386"/>
      <c r="I91" s="351"/>
      <c r="K91" s="534"/>
      <c r="L91" s="534"/>
      <c r="M91" s="534"/>
      <c r="N91" s="534"/>
      <c r="O91" s="534"/>
    </row>
    <row r="92" spans="1:15" s="348" customFormat="1" ht="28.5" x14ac:dyDescent="0.2">
      <c r="A92" s="427">
        <v>2331</v>
      </c>
      <c r="B92" s="385"/>
      <c r="C92" s="428" t="s">
        <v>266</v>
      </c>
      <c r="D92" s="60">
        <f t="shared" si="2"/>
        <v>0</v>
      </c>
      <c r="E92" s="433"/>
      <c r="F92" s="434"/>
      <c r="G92" s="387"/>
      <c r="H92" s="386"/>
      <c r="I92" s="351"/>
      <c r="K92" s="534"/>
      <c r="L92" s="534"/>
      <c r="M92" s="534"/>
      <c r="N92" s="534"/>
      <c r="O92" s="534"/>
    </row>
    <row r="93" spans="1:15" s="348" customFormat="1" ht="42.75" x14ac:dyDescent="0.2">
      <c r="A93" s="427">
        <v>2341</v>
      </c>
      <c r="B93" s="385"/>
      <c r="C93" s="428" t="s">
        <v>267</v>
      </c>
      <c r="D93" s="60">
        <f t="shared" si="2"/>
        <v>0</v>
      </c>
      <c r="E93" s="433"/>
      <c r="F93" s="434"/>
      <c r="G93" s="387"/>
      <c r="H93" s="386"/>
      <c r="I93" s="351"/>
      <c r="K93" s="534"/>
      <c r="L93" s="534"/>
      <c r="M93" s="534"/>
      <c r="N93" s="534"/>
      <c r="O93" s="534"/>
    </row>
    <row r="94" spans="1:15" s="348" customFormat="1" ht="42.75" x14ac:dyDescent="0.2">
      <c r="A94" s="427">
        <v>2351</v>
      </c>
      <c r="B94" s="385"/>
      <c r="C94" s="428" t="s">
        <v>268</v>
      </c>
      <c r="D94" s="60">
        <f t="shared" si="2"/>
        <v>0</v>
      </c>
      <c r="E94" s="433"/>
      <c r="F94" s="434"/>
      <c r="G94" s="387"/>
      <c r="H94" s="386"/>
      <c r="I94" s="351"/>
      <c r="K94" s="534"/>
      <c r="L94" s="534"/>
      <c r="M94" s="534"/>
      <c r="N94" s="534"/>
      <c r="O94" s="534"/>
    </row>
    <row r="95" spans="1:15" s="348" customFormat="1" ht="42.75" x14ac:dyDescent="0.2">
      <c r="A95" s="427">
        <v>2361</v>
      </c>
      <c r="B95" s="385"/>
      <c r="C95" s="428" t="s">
        <v>269</v>
      </c>
      <c r="D95" s="60">
        <f t="shared" si="2"/>
        <v>0</v>
      </c>
      <c r="E95" s="433"/>
      <c r="F95" s="434"/>
      <c r="G95" s="387"/>
      <c r="H95" s="386"/>
      <c r="I95" s="351"/>
      <c r="K95" s="534"/>
      <c r="L95" s="534"/>
      <c r="M95" s="534"/>
      <c r="N95" s="534"/>
      <c r="O95" s="534"/>
    </row>
    <row r="96" spans="1:15" s="348" customFormat="1" ht="28.5" x14ac:dyDescent="0.2">
      <c r="A96" s="427">
        <v>2371</v>
      </c>
      <c r="B96" s="385"/>
      <c r="C96" s="428" t="s">
        <v>248</v>
      </c>
      <c r="D96" s="60">
        <f t="shared" si="2"/>
        <v>0</v>
      </c>
      <c r="E96" s="433"/>
      <c r="F96" s="434"/>
      <c r="G96" s="387"/>
      <c r="H96" s="386"/>
      <c r="I96" s="351"/>
      <c r="K96" s="534"/>
      <c r="L96" s="534"/>
      <c r="M96" s="534"/>
      <c r="N96" s="534"/>
      <c r="O96" s="534"/>
    </row>
    <row r="97" spans="1:15" s="348" customFormat="1" ht="28.5" x14ac:dyDescent="0.2">
      <c r="A97" s="427">
        <v>2381</v>
      </c>
      <c r="B97" s="385"/>
      <c r="C97" s="428" t="s">
        <v>270</v>
      </c>
      <c r="D97" s="60">
        <f t="shared" si="2"/>
        <v>0</v>
      </c>
      <c r="E97" s="433"/>
      <c r="F97" s="434"/>
      <c r="G97" s="387"/>
      <c r="H97" s="386"/>
      <c r="I97" s="351"/>
      <c r="K97" s="534"/>
      <c r="L97" s="534"/>
      <c r="M97" s="534"/>
      <c r="N97" s="534"/>
      <c r="O97" s="534"/>
    </row>
    <row r="98" spans="1:15" s="348" customFormat="1" ht="28.5" x14ac:dyDescent="0.2">
      <c r="A98" s="427">
        <v>2391</v>
      </c>
      <c r="B98" s="385"/>
      <c r="C98" s="428" t="s">
        <v>271</v>
      </c>
      <c r="D98" s="60">
        <f t="shared" si="2"/>
        <v>0</v>
      </c>
      <c r="E98" s="433"/>
      <c r="F98" s="434"/>
      <c r="G98" s="387"/>
      <c r="H98" s="386"/>
      <c r="I98" s="351"/>
      <c r="K98" s="534"/>
      <c r="L98" s="534"/>
      <c r="M98" s="534"/>
      <c r="N98" s="534"/>
      <c r="O98" s="534"/>
    </row>
    <row r="99" spans="1:15" s="348" customFormat="1" ht="14.25" x14ac:dyDescent="0.2">
      <c r="A99" s="427">
        <v>2411</v>
      </c>
      <c r="B99" s="385"/>
      <c r="C99" s="428" t="s">
        <v>49</v>
      </c>
      <c r="D99" s="60">
        <f t="shared" si="2"/>
        <v>10800</v>
      </c>
      <c r="E99" s="433"/>
      <c r="F99" s="434"/>
      <c r="G99" s="387"/>
      <c r="H99" s="386">
        <f>12000-1200</f>
        <v>10800</v>
      </c>
      <c r="I99" s="351"/>
      <c r="K99" s="534"/>
      <c r="L99" s="534"/>
      <c r="M99" s="534"/>
      <c r="N99" s="534"/>
      <c r="O99" s="534"/>
    </row>
    <row r="100" spans="1:15" s="348" customFormat="1" ht="14.25" x14ac:dyDescent="0.2">
      <c r="A100" s="427">
        <v>2421</v>
      </c>
      <c r="B100" s="385"/>
      <c r="C100" s="428" t="s">
        <v>50</v>
      </c>
      <c r="D100" s="60">
        <f t="shared" si="2"/>
        <v>2700</v>
      </c>
      <c r="E100" s="433"/>
      <c r="F100" s="434">
        <v>2500</v>
      </c>
      <c r="G100" s="387"/>
      <c r="H100" s="386">
        <f>3000-300-2500</f>
        <v>200</v>
      </c>
      <c r="I100" s="351"/>
      <c r="K100" s="534"/>
      <c r="L100" s="534"/>
      <c r="M100" s="534"/>
      <c r="N100" s="534"/>
      <c r="O100" s="534"/>
    </row>
    <row r="101" spans="1:15" s="348" customFormat="1" ht="14.25" x14ac:dyDescent="0.2">
      <c r="A101" s="427">
        <v>2431</v>
      </c>
      <c r="B101" s="385"/>
      <c r="C101" s="428" t="s">
        <v>272</v>
      </c>
      <c r="D101" s="60">
        <f t="shared" si="2"/>
        <v>4500</v>
      </c>
      <c r="E101" s="433"/>
      <c r="F101" s="434"/>
      <c r="G101" s="387"/>
      <c r="H101" s="386">
        <f>5000-500</f>
        <v>4500</v>
      </c>
      <c r="I101" s="351"/>
      <c r="K101" s="534"/>
      <c r="L101" s="534"/>
      <c r="M101" s="534"/>
      <c r="N101" s="534"/>
      <c r="O101" s="534"/>
    </row>
    <row r="102" spans="1:15" s="348" customFormat="1" ht="14.25" x14ac:dyDescent="0.2">
      <c r="A102" s="427">
        <v>2441</v>
      </c>
      <c r="B102" s="385"/>
      <c r="C102" s="428" t="s">
        <v>52</v>
      </c>
      <c r="D102" s="60">
        <f t="shared" si="2"/>
        <v>4050</v>
      </c>
      <c r="E102" s="433"/>
      <c r="F102" s="434"/>
      <c r="G102" s="387"/>
      <c r="H102" s="386">
        <f>4500-450</f>
        <v>4050</v>
      </c>
      <c r="I102" s="351"/>
      <c r="K102" s="534"/>
      <c r="L102" s="534"/>
      <c r="M102" s="534"/>
      <c r="N102" s="534"/>
      <c r="O102" s="534"/>
    </row>
    <row r="103" spans="1:15" s="348" customFormat="1" ht="14.25" x14ac:dyDescent="0.2">
      <c r="A103" s="427">
        <v>2451</v>
      </c>
      <c r="B103" s="385"/>
      <c r="C103" s="428" t="s">
        <v>53</v>
      </c>
      <c r="D103" s="60">
        <f t="shared" si="2"/>
        <v>13500</v>
      </c>
      <c r="E103" s="433"/>
      <c r="F103" s="434"/>
      <c r="G103" s="387"/>
      <c r="H103" s="386">
        <f>15000-1500</f>
        <v>13500</v>
      </c>
      <c r="I103" s="351"/>
      <c r="K103" s="534"/>
      <c r="L103" s="534"/>
      <c r="M103" s="534"/>
      <c r="N103" s="534"/>
      <c r="O103" s="534"/>
    </row>
    <row r="104" spans="1:15" s="348" customFormat="1" ht="14.25" x14ac:dyDescent="0.2">
      <c r="A104" s="427">
        <v>2461</v>
      </c>
      <c r="B104" s="385"/>
      <c r="C104" s="428" t="s">
        <v>273</v>
      </c>
      <c r="D104" s="60">
        <f t="shared" si="2"/>
        <v>10000</v>
      </c>
      <c r="E104" s="433"/>
      <c r="F104" s="434"/>
      <c r="G104" s="387"/>
      <c r="H104" s="386">
        <v>10000</v>
      </c>
      <c r="I104" s="351"/>
      <c r="K104" s="534"/>
      <c r="L104" s="534"/>
      <c r="M104" s="534"/>
      <c r="N104" s="534"/>
      <c r="O104" s="534"/>
    </row>
    <row r="105" spans="1:15" s="348" customFormat="1" ht="28.5" x14ac:dyDescent="0.2">
      <c r="A105" s="427">
        <v>2471</v>
      </c>
      <c r="B105" s="385"/>
      <c r="C105" s="428" t="s">
        <v>274</v>
      </c>
      <c r="D105" s="60">
        <f t="shared" si="2"/>
        <v>12800</v>
      </c>
      <c r="E105" s="433"/>
      <c r="F105" s="434"/>
      <c r="G105" s="387"/>
      <c r="H105" s="386">
        <f>15000-2200</f>
        <v>12800</v>
      </c>
      <c r="I105" s="351"/>
      <c r="K105" s="534"/>
      <c r="L105" s="534"/>
      <c r="M105" s="534"/>
      <c r="N105" s="534"/>
      <c r="O105" s="534"/>
    </row>
    <row r="106" spans="1:15" s="348" customFormat="1" ht="14.25" x14ac:dyDescent="0.2">
      <c r="A106" s="427">
        <v>2481</v>
      </c>
      <c r="B106" s="385"/>
      <c r="C106" s="428" t="s">
        <v>56</v>
      </c>
      <c r="D106" s="60">
        <f t="shared" si="2"/>
        <v>2000</v>
      </c>
      <c r="E106" s="433"/>
      <c r="F106" s="435"/>
      <c r="G106" s="387"/>
      <c r="H106" s="78">
        <f>15000-13000</f>
        <v>2000</v>
      </c>
      <c r="I106" s="351"/>
      <c r="K106" s="534"/>
      <c r="L106" s="534"/>
      <c r="M106" s="534"/>
      <c r="N106" s="534"/>
      <c r="O106" s="534"/>
    </row>
    <row r="107" spans="1:15" s="348" customFormat="1" ht="28.5" x14ac:dyDescent="0.2">
      <c r="A107" s="427">
        <v>2491</v>
      </c>
      <c r="B107" s="385"/>
      <c r="C107" s="428" t="s">
        <v>57</v>
      </c>
      <c r="D107" s="60">
        <f t="shared" si="2"/>
        <v>13500</v>
      </c>
      <c r="E107" s="433"/>
      <c r="F107" s="435"/>
      <c r="G107" s="387"/>
      <c r="H107" s="78">
        <f>15000-1500</f>
        <v>13500</v>
      </c>
      <c r="I107" s="351"/>
      <c r="K107" s="534"/>
      <c r="L107" s="534"/>
      <c r="M107" s="534"/>
      <c r="N107" s="534"/>
      <c r="O107" s="534"/>
    </row>
    <row r="108" spans="1:15" s="348" customFormat="1" ht="14.25" x14ac:dyDescent="0.2">
      <c r="A108" s="427">
        <v>2511</v>
      </c>
      <c r="B108" s="385"/>
      <c r="C108" s="428" t="s">
        <v>58</v>
      </c>
      <c r="D108" s="60">
        <f t="shared" si="2"/>
        <v>0</v>
      </c>
      <c r="E108" s="433"/>
      <c r="F108" s="435"/>
      <c r="G108" s="82"/>
      <c r="H108" s="78"/>
      <c r="I108" s="351"/>
      <c r="K108" s="534"/>
      <c r="L108" s="534"/>
      <c r="M108" s="534"/>
      <c r="N108" s="534"/>
      <c r="O108" s="534"/>
    </row>
    <row r="109" spans="1:15" s="348" customFormat="1" ht="30.6" customHeight="1" x14ac:dyDescent="0.2">
      <c r="A109" s="427">
        <v>2521</v>
      </c>
      <c r="B109" s="385"/>
      <c r="C109" s="428" t="s">
        <v>59</v>
      </c>
      <c r="D109" s="60">
        <f t="shared" si="2"/>
        <v>8000</v>
      </c>
      <c r="E109" s="433"/>
      <c r="F109" s="434"/>
      <c r="G109" s="387"/>
      <c r="H109" s="386">
        <v>8000</v>
      </c>
      <c r="I109" s="351"/>
      <c r="K109" s="534"/>
      <c r="L109" s="534"/>
      <c r="M109" s="534"/>
      <c r="N109" s="534"/>
      <c r="O109" s="534"/>
    </row>
    <row r="110" spans="1:15" s="348" customFormat="1" ht="14.25" x14ac:dyDescent="0.2">
      <c r="A110" s="427">
        <v>2531</v>
      </c>
      <c r="B110" s="385"/>
      <c r="C110" s="428" t="s">
        <v>60</v>
      </c>
      <c r="D110" s="60">
        <f t="shared" si="2"/>
        <v>2450</v>
      </c>
      <c r="E110" s="433"/>
      <c r="F110" s="436"/>
      <c r="G110" s="82"/>
      <c r="H110" s="78">
        <f>13500-1550-9500</f>
        <v>2450</v>
      </c>
      <c r="I110" s="351"/>
      <c r="K110" s="534"/>
      <c r="L110" s="534"/>
      <c r="M110" s="534"/>
      <c r="N110" s="534"/>
      <c r="O110" s="534"/>
    </row>
    <row r="111" spans="1:15" s="348" customFormat="1" ht="28.5" x14ac:dyDescent="0.2">
      <c r="A111" s="427">
        <v>2541</v>
      </c>
      <c r="B111" s="385"/>
      <c r="C111" s="428" t="s">
        <v>61</v>
      </c>
      <c r="D111" s="60">
        <f>SUM(E111:H111)</f>
        <v>1340</v>
      </c>
      <c r="E111" s="433"/>
      <c r="F111" s="436"/>
      <c r="G111" s="82"/>
      <c r="H111" s="78">
        <f>7600-760-5500</f>
        <v>1340</v>
      </c>
      <c r="I111" s="351"/>
      <c r="K111" s="534"/>
      <c r="L111" s="534"/>
      <c r="M111" s="534"/>
      <c r="N111" s="534"/>
      <c r="O111" s="534"/>
    </row>
    <row r="112" spans="1:15" s="348" customFormat="1" ht="28.5" x14ac:dyDescent="0.2">
      <c r="A112" s="427">
        <v>2551</v>
      </c>
      <c r="B112" s="385"/>
      <c r="C112" s="428" t="s">
        <v>62</v>
      </c>
      <c r="D112" s="60">
        <f>SUM(E112:H112)</f>
        <v>0</v>
      </c>
      <c r="E112" s="433"/>
      <c r="F112" s="436"/>
      <c r="G112" s="82"/>
      <c r="H112" s="78"/>
      <c r="I112" s="351"/>
      <c r="K112" s="534"/>
      <c r="L112" s="534"/>
      <c r="M112" s="534"/>
      <c r="N112" s="534"/>
      <c r="O112" s="534"/>
    </row>
    <row r="113" spans="1:15" s="348" customFormat="1" ht="28.5" x14ac:dyDescent="0.2">
      <c r="A113" s="427">
        <v>2561</v>
      </c>
      <c r="B113" s="385"/>
      <c r="C113" s="428" t="s">
        <v>275</v>
      </c>
      <c r="D113" s="60">
        <f t="shared" si="2"/>
        <v>0</v>
      </c>
      <c r="E113" s="433"/>
      <c r="F113" s="436"/>
      <c r="G113" s="82"/>
      <c r="H113" s="78"/>
      <c r="I113" s="351"/>
      <c r="K113" s="534"/>
      <c r="L113" s="534"/>
      <c r="M113" s="534"/>
      <c r="N113" s="534"/>
      <c r="O113" s="534"/>
    </row>
    <row r="114" spans="1:15" s="348" customFormat="1" ht="14.25" x14ac:dyDescent="0.2">
      <c r="A114" s="427">
        <v>2591</v>
      </c>
      <c r="B114" s="385"/>
      <c r="C114" s="428" t="s">
        <v>64</v>
      </c>
      <c r="D114" s="60">
        <f t="shared" si="2"/>
        <v>0</v>
      </c>
      <c r="E114" s="433"/>
      <c r="F114" s="436"/>
      <c r="G114" s="82"/>
      <c r="H114" s="78"/>
      <c r="I114" s="351"/>
      <c r="K114" s="534"/>
      <c r="L114" s="534"/>
      <c r="M114" s="534"/>
      <c r="N114" s="534"/>
      <c r="O114" s="534"/>
    </row>
    <row r="115" spans="1:15" s="348" customFormat="1" ht="71.25" x14ac:dyDescent="0.2">
      <c r="A115" s="427">
        <v>2611</v>
      </c>
      <c r="B115" s="385"/>
      <c r="C115" s="428" t="s">
        <v>276</v>
      </c>
      <c r="D115" s="60">
        <f t="shared" si="2"/>
        <v>232000</v>
      </c>
      <c r="E115" s="433"/>
      <c r="F115" s="436">
        <v>180000</v>
      </c>
      <c r="G115" s="82"/>
      <c r="H115" s="78">
        <f>20000+32000</f>
        <v>52000</v>
      </c>
      <c r="I115" s="351"/>
      <c r="K115" s="534"/>
      <c r="L115" s="534"/>
      <c r="M115" s="534"/>
      <c r="N115" s="534"/>
      <c r="O115" s="534"/>
    </row>
    <row r="116" spans="1:15" s="348" customFormat="1" ht="57" x14ac:dyDescent="0.2">
      <c r="A116" s="427">
        <v>2612</v>
      </c>
      <c r="B116" s="385"/>
      <c r="C116" s="428" t="s">
        <v>277</v>
      </c>
      <c r="D116" s="60">
        <f t="shared" si="2"/>
        <v>0</v>
      </c>
      <c r="E116" s="433"/>
      <c r="F116" s="436"/>
      <c r="G116" s="82"/>
      <c r="H116" s="78">
        <f>1000-1000</f>
        <v>0</v>
      </c>
      <c r="I116" s="351"/>
      <c r="K116" s="534"/>
      <c r="L116" s="534"/>
      <c r="M116" s="534"/>
      <c r="N116" s="534"/>
      <c r="O116" s="534"/>
    </row>
    <row r="117" spans="1:15" s="348" customFormat="1" ht="57" x14ac:dyDescent="0.2">
      <c r="A117" s="427">
        <v>2613</v>
      </c>
      <c r="B117" s="385"/>
      <c r="C117" s="428" t="s">
        <v>278</v>
      </c>
      <c r="D117" s="60">
        <f t="shared" si="2"/>
        <v>0</v>
      </c>
      <c r="E117" s="433"/>
      <c r="F117" s="436"/>
      <c r="G117" s="82"/>
      <c r="H117" s="78"/>
      <c r="I117" s="351"/>
      <c r="K117" s="534"/>
      <c r="L117" s="534"/>
      <c r="M117" s="534"/>
      <c r="N117" s="534"/>
      <c r="O117" s="534"/>
    </row>
    <row r="118" spans="1:15" s="348" customFormat="1" ht="42.75" x14ac:dyDescent="0.2">
      <c r="A118" s="427">
        <v>2614</v>
      </c>
      <c r="B118" s="385"/>
      <c r="C118" s="428" t="s">
        <v>279</v>
      </c>
      <c r="D118" s="60">
        <f t="shared" si="2"/>
        <v>0</v>
      </c>
      <c r="E118" s="433"/>
      <c r="F118" s="436"/>
      <c r="G118" s="82"/>
      <c r="H118" s="78"/>
      <c r="I118" s="351"/>
      <c r="K118" s="534"/>
      <c r="L118" s="534"/>
      <c r="M118" s="534"/>
      <c r="N118" s="534"/>
      <c r="O118" s="534"/>
    </row>
    <row r="119" spans="1:15" s="348" customFormat="1" ht="14.25" x14ac:dyDescent="0.2">
      <c r="A119" s="427">
        <v>2711</v>
      </c>
      <c r="B119" s="352"/>
      <c r="C119" s="428" t="s">
        <v>67</v>
      </c>
      <c r="D119" s="60">
        <f t="shared" si="2"/>
        <v>95100</v>
      </c>
      <c r="E119" s="433"/>
      <c r="F119" s="436"/>
      <c r="G119" s="82"/>
      <c r="H119" s="78">
        <f>199000-21900-4000-3000-75000</f>
        <v>95100</v>
      </c>
      <c r="I119" s="351"/>
      <c r="K119" s="534"/>
      <c r="L119" s="534"/>
      <c r="M119" s="534"/>
      <c r="N119" s="534"/>
      <c r="O119" s="534"/>
    </row>
    <row r="120" spans="1:15" s="348" customFormat="1" ht="28.5" x14ac:dyDescent="0.2">
      <c r="A120" s="427">
        <v>2721</v>
      </c>
      <c r="B120" s="352"/>
      <c r="C120" s="428" t="s">
        <v>68</v>
      </c>
      <c r="D120" s="60">
        <f t="shared" si="2"/>
        <v>7890</v>
      </c>
      <c r="E120" s="433"/>
      <c r="F120" s="434"/>
      <c r="G120" s="82"/>
      <c r="H120" s="78">
        <f>12500-2900-2545+835</f>
        <v>7890</v>
      </c>
      <c r="I120" s="351"/>
      <c r="K120" s="534"/>
      <c r="L120" s="534"/>
      <c r="M120" s="534"/>
      <c r="N120" s="534"/>
      <c r="O120" s="534"/>
    </row>
    <row r="121" spans="1:15" s="348" customFormat="1" ht="14.25" x14ac:dyDescent="0.2">
      <c r="A121" s="427">
        <v>2731</v>
      </c>
      <c r="B121" s="385"/>
      <c r="C121" s="428" t="s">
        <v>69</v>
      </c>
      <c r="D121" s="60">
        <f t="shared" si="2"/>
        <v>0</v>
      </c>
      <c r="E121" s="433"/>
      <c r="F121" s="434"/>
      <c r="G121" s="387"/>
      <c r="H121" s="386"/>
      <c r="I121" s="351"/>
      <c r="K121" s="534"/>
      <c r="L121" s="534"/>
      <c r="M121" s="534"/>
      <c r="N121" s="534"/>
      <c r="O121" s="534"/>
    </row>
    <row r="122" spans="1:15" s="348" customFormat="1" ht="14.25" x14ac:dyDescent="0.2">
      <c r="A122" s="427">
        <v>2741</v>
      </c>
      <c r="B122" s="385"/>
      <c r="C122" s="428" t="s">
        <v>280</v>
      </c>
      <c r="D122" s="60">
        <f t="shared" si="2"/>
        <v>4500</v>
      </c>
      <c r="E122" s="433"/>
      <c r="F122" s="436"/>
      <c r="G122" s="387"/>
      <c r="H122" s="78">
        <f>5000-500</f>
        <v>4500</v>
      </c>
      <c r="I122" s="351"/>
      <c r="K122" s="534"/>
      <c r="L122" s="534"/>
      <c r="M122" s="534"/>
      <c r="N122" s="534"/>
      <c r="O122" s="534"/>
    </row>
    <row r="123" spans="1:15" s="348" customFormat="1" ht="28.9" customHeight="1" x14ac:dyDescent="0.2">
      <c r="A123" s="427">
        <v>2751</v>
      </c>
      <c r="B123" s="385"/>
      <c r="C123" s="428" t="s">
        <v>281</v>
      </c>
      <c r="D123" s="60">
        <f t="shared" si="2"/>
        <v>0</v>
      </c>
      <c r="E123" s="433"/>
      <c r="F123" s="434"/>
      <c r="G123" s="387"/>
      <c r="H123" s="386"/>
      <c r="I123" s="351"/>
      <c r="K123" s="534"/>
      <c r="L123" s="534"/>
      <c r="M123" s="534"/>
      <c r="N123" s="534"/>
      <c r="O123" s="534"/>
    </row>
    <row r="124" spans="1:15" s="348" customFormat="1" ht="14.25" x14ac:dyDescent="0.2">
      <c r="A124" s="427">
        <v>2811</v>
      </c>
      <c r="B124" s="385"/>
      <c r="C124" s="428" t="s">
        <v>282</v>
      </c>
      <c r="D124" s="60">
        <f t="shared" si="2"/>
        <v>0</v>
      </c>
      <c r="E124" s="433"/>
      <c r="F124" s="435"/>
      <c r="G124" s="82"/>
      <c r="H124" s="78"/>
      <c r="I124" s="351"/>
      <c r="K124" s="534"/>
      <c r="L124" s="534"/>
      <c r="M124" s="534"/>
      <c r="N124" s="534"/>
      <c r="O124" s="534"/>
    </row>
    <row r="125" spans="1:15" s="348" customFormat="1" ht="24" customHeight="1" x14ac:dyDescent="0.2">
      <c r="A125" s="427">
        <v>2821</v>
      </c>
      <c r="B125" s="385"/>
      <c r="C125" s="428" t="s">
        <v>283</v>
      </c>
      <c r="D125" s="60">
        <f t="shared" si="2"/>
        <v>0</v>
      </c>
      <c r="E125" s="433"/>
      <c r="F125" s="435"/>
      <c r="G125" s="82"/>
      <c r="H125" s="78"/>
      <c r="I125" s="351"/>
      <c r="K125" s="534"/>
      <c r="L125" s="534"/>
      <c r="M125" s="534"/>
      <c r="N125" s="534"/>
      <c r="O125" s="534"/>
    </row>
    <row r="126" spans="1:15" s="348" customFormat="1" ht="28.5" x14ac:dyDescent="0.2">
      <c r="A126" s="427">
        <v>2831</v>
      </c>
      <c r="B126" s="385"/>
      <c r="C126" s="428" t="s">
        <v>284</v>
      </c>
      <c r="D126" s="60">
        <f t="shared" si="2"/>
        <v>0</v>
      </c>
      <c r="E126" s="433"/>
      <c r="F126" s="434"/>
      <c r="G126" s="82"/>
      <c r="H126" s="78"/>
      <c r="I126" s="351"/>
      <c r="K126" s="534"/>
      <c r="L126" s="534"/>
      <c r="M126" s="534"/>
      <c r="N126" s="534"/>
      <c r="O126" s="534"/>
    </row>
    <row r="127" spans="1:15" s="348" customFormat="1" ht="26.45" customHeight="1" x14ac:dyDescent="0.2">
      <c r="A127" s="427">
        <v>2911</v>
      </c>
      <c r="B127" s="385"/>
      <c r="C127" s="428" t="s">
        <v>70</v>
      </c>
      <c r="D127" s="60">
        <f t="shared" si="2"/>
        <v>6300</v>
      </c>
      <c r="E127" s="433"/>
      <c r="F127" s="435"/>
      <c r="G127" s="82"/>
      <c r="H127" s="78">
        <v>6300</v>
      </c>
      <c r="I127" s="351"/>
      <c r="K127" s="534"/>
      <c r="L127" s="534"/>
      <c r="M127" s="534"/>
      <c r="N127" s="534"/>
      <c r="O127" s="534"/>
    </row>
    <row r="128" spans="1:15" s="348" customFormat="1" ht="28.5" x14ac:dyDescent="0.2">
      <c r="A128" s="427">
        <v>2921</v>
      </c>
      <c r="B128" s="385"/>
      <c r="C128" s="428" t="s">
        <v>71</v>
      </c>
      <c r="D128" s="60">
        <f t="shared" si="2"/>
        <v>13500</v>
      </c>
      <c r="E128" s="433"/>
      <c r="F128" s="435"/>
      <c r="G128" s="82">
        <f>15000-1500</f>
        <v>13500</v>
      </c>
      <c r="H128" s="78"/>
      <c r="I128" s="351"/>
      <c r="K128" s="534"/>
      <c r="L128" s="534"/>
      <c r="M128" s="534"/>
      <c r="N128" s="534"/>
      <c r="O128" s="534"/>
    </row>
    <row r="129" spans="1:15" s="348" customFormat="1" ht="42.75" x14ac:dyDescent="0.2">
      <c r="A129" s="427">
        <v>2931</v>
      </c>
      <c r="B129" s="385"/>
      <c r="C129" s="428" t="s">
        <v>72</v>
      </c>
      <c r="D129" s="60">
        <f t="shared" si="2"/>
        <v>0</v>
      </c>
      <c r="E129" s="433"/>
      <c r="F129" s="434"/>
      <c r="G129" s="387"/>
      <c r="H129" s="386"/>
      <c r="I129" s="351"/>
      <c r="K129" s="534"/>
      <c r="L129" s="534"/>
      <c r="M129" s="534"/>
      <c r="N129" s="534"/>
      <c r="O129" s="534"/>
    </row>
    <row r="130" spans="1:15" s="348" customFormat="1" ht="42.75" x14ac:dyDescent="0.2">
      <c r="A130" s="427">
        <v>2941</v>
      </c>
      <c r="B130" s="385"/>
      <c r="C130" s="428" t="s">
        <v>285</v>
      </c>
      <c r="D130" s="60">
        <f t="shared" si="2"/>
        <v>24000</v>
      </c>
      <c r="E130" s="433"/>
      <c r="F130" s="434"/>
      <c r="G130" s="82"/>
      <c r="H130" s="78">
        <f>6000+50000-32000</f>
        <v>24000</v>
      </c>
      <c r="I130" s="351"/>
      <c r="K130" s="534"/>
      <c r="L130" s="534"/>
      <c r="M130" s="534"/>
      <c r="N130" s="534"/>
      <c r="O130" s="534"/>
    </row>
    <row r="131" spans="1:15" s="348" customFormat="1" ht="42.75" x14ac:dyDescent="0.2">
      <c r="A131" s="427">
        <v>2951</v>
      </c>
      <c r="B131" s="385"/>
      <c r="C131" s="428" t="s">
        <v>286</v>
      </c>
      <c r="D131" s="60">
        <f t="shared" si="2"/>
        <v>0</v>
      </c>
      <c r="E131" s="433"/>
      <c r="F131" s="435"/>
      <c r="G131" s="82"/>
      <c r="H131" s="78">
        <f>6000-3000-3000</f>
        <v>0</v>
      </c>
      <c r="I131" s="351"/>
      <c r="K131" s="534"/>
      <c r="L131" s="534"/>
      <c r="M131" s="534"/>
      <c r="N131" s="534"/>
      <c r="O131" s="534"/>
    </row>
    <row r="132" spans="1:15" s="348" customFormat="1" ht="28.5" x14ac:dyDescent="0.2">
      <c r="A132" s="427">
        <v>2961</v>
      </c>
      <c r="B132" s="385"/>
      <c r="C132" s="428" t="s">
        <v>75</v>
      </c>
      <c r="D132" s="60">
        <f t="shared" si="2"/>
        <v>32200</v>
      </c>
      <c r="E132" s="433"/>
      <c r="F132" s="435"/>
      <c r="G132" s="82">
        <f>58000-5800-10000-10000</f>
        <v>32200</v>
      </c>
      <c r="H132" s="78"/>
      <c r="I132" s="351"/>
      <c r="K132" s="534"/>
      <c r="L132" s="534"/>
      <c r="M132" s="534"/>
      <c r="N132" s="534"/>
      <c r="O132" s="534"/>
    </row>
    <row r="133" spans="1:15" s="348" customFormat="1" ht="28.5" x14ac:dyDescent="0.2">
      <c r="A133" s="427">
        <v>2971</v>
      </c>
      <c r="B133" s="385"/>
      <c r="C133" s="428" t="s">
        <v>287</v>
      </c>
      <c r="D133" s="60">
        <f t="shared" si="2"/>
        <v>0</v>
      </c>
      <c r="E133" s="433"/>
      <c r="F133" s="435"/>
      <c r="G133" s="82"/>
      <c r="H133" s="78"/>
      <c r="I133" s="351"/>
      <c r="K133" s="534"/>
      <c r="L133" s="534"/>
      <c r="M133" s="534"/>
      <c r="N133" s="534"/>
      <c r="O133" s="534"/>
    </row>
    <row r="134" spans="1:15" s="348" customFormat="1" ht="28.5" x14ac:dyDescent="0.2">
      <c r="A134" s="427">
        <v>2981</v>
      </c>
      <c r="B134" s="385"/>
      <c r="C134" s="428" t="s">
        <v>76</v>
      </c>
      <c r="D134" s="60">
        <f t="shared" si="2"/>
        <v>7800</v>
      </c>
      <c r="E134" s="433"/>
      <c r="F134" s="435"/>
      <c r="G134" s="82"/>
      <c r="H134" s="78">
        <f>9000-1200</f>
        <v>7800</v>
      </c>
      <c r="I134" s="351"/>
      <c r="K134" s="534"/>
      <c r="L134" s="534"/>
      <c r="M134" s="534"/>
      <c r="N134" s="534"/>
      <c r="O134" s="534"/>
    </row>
    <row r="135" spans="1:15" s="348" customFormat="1" ht="27.6" customHeight="1" x14ac:dyDescent="0.2">
      <c r="A135" s="427">
        <v>2991</v>
      </c>
      <c r="B135" s="385"/>
      <c r="C135" s="428" t="s">
        <v>77</v>
      </c>
      <c r="D135" s="60">
        <f t="shared" si="2"/>
        <v>3375</v>
      </c>
      <c r="E135" s="433"/>
      <c r="F135" s="435"/>
      <c r="G135" s="82"/>
      <c r="H135" s="78">
        <f>3750-375</f>
        <v>3375</v>
      </c>
      <c r="I135" s="351"/>
      <c r="K135" s="534"/>
      <c r="L135" s="534"/>
      <c r="M135" s="534"/>
      <c r="N135" s="534"/>
      <c r="O135" s="534"/>
    </row>
    <row r="136" spans="1:15" s="344" customFormat="1" ht="25.5" x14ac:dyDescent="0.2">
      <c r="A136" s="349"/>
      <c r="B136" s="349"/>
      <c r="C136" s="362" t="s">
        <v>17</v>
      </c>
      <c r="D136" s="65">
        <f>SUM(D72:D135)</f>
        <v>694155</v>
      </c>
      <c r="E136" s="65">
        <f>SUM(E72:E135)</f>
        <v>0</v>
      </c>
      <c r="F136" s="65">
        <f>SUM(F72:F135)</f>
        <v>310850</v>
      </c>
      <c r="G136" s="65">
        <f>SUM(G72:G135)</f>
        <v>45700</v>
      </c>
      <c r="H136" s="65">
        <f>SUM(H72:H135)</f>
        <v>337605</v>
      </c>
      <c r="I136" s="350"/>
      <c r="J136" s="328"/>
      <c r="K136" s="538"/>
      <c r="L136" s="538"/>
      <c r="M136" s="538"/>
      <c r="N136" s="538"/>
      <c r="O136" s="538"/>
    </row>
    <row r="137" spans="1:15" s="348" customFormat="1" ht="14.25" x14ac:dyDescent="0.2">
      <c r="A137" s="427">
        <v>3111</v>
      </c>
      <c r="B137" s="385"/>
      <c r="C137" s="428" t="s">
        <v>288</v>
      </c>
      <c r="D137" s="60">
        <f t="shared" ref="D137:D204" si="3">SUM(E137:H137)</f>
        <v>0</v>
      </c>
      <c r="E137" s="433"/>
      <c r="F137" s="434"/>
      <c r="G137" s="387"/>
      <c r="H137" s="386"/>
      <c r="I137" s="351"/>
      <c r="K137" s="534"/>
      <c r="L137" s="534"/>
      <c r="M137" s="534"/>
      <c r="N137" s="534"/>
      <c r="O137" s="534"/>
    </row>
    <row r="138" spans="1:15" s="348" customFormat="1" ht="14.25" x14ac:dyDescent="0.2">
      <c r="A138" s="427">
        <v>3112</v>
      </c>
      <c r="B138" s="385"/>
      <c r="C138" s="428" t="s">
        <v>289</v>
      </c>
      <c r="D138" s="60">
        <f t="shared" si="3"/>
        <v>0</v>
      </c>
      <c r="E138" s="433"/>
      <c r="F138" s="434"/>
      <c r="G138" s="82"/>
      <c r="H138" s="78"/>
      <c r="I138" s="351"/>
      <c r="K138" s="534"/>
      <c r="L138" s="534"/>
      <c r="M138" s="534"/>
      <c r="N138" s="534"/>
      <c r="O138" s="534"/>
    </row>
    <row r="139" spans="1:15" s="348" customFormat="1" ht="28.5" x14ac:dyDescent="0.2">
      <c r="A139" s="427">
        <v>3113</v>
      </c>
      <c r="B139" s="385"/>
      <c r="C139" s="428" t="s">
        <v>290</v>
      </c>
      <c r="D139" s="60">
        <f t="shared" si="3"/>
        <v>0</v>
      </c>
      <c r="E139" s="437"/>
      <c r="F139" s="435"/>
      <c r="G139" s="82"/>
      <c r="H139" s="78"/>
      <c r="I139" s="351"/>
      <c r="K139" s="534"/>
      <c r="L139" s="534"/>
      <c r="M139" s="534"/>
      <c r="N139" s="534"/>
      <c r="O139" s="534"/>
    </row>
    <row r="140" spans="1:15" s="348" customFormat="1" ht="14.25" x14ac:dyDescent="0.2">
      <c r="A140" s="427">
        <v>3121</v>
      </c>
      <c r="B140" s="385"/>
      <c r="C140" s="428" t="s">
        <v>291</v>
      </c>
      <c r="D140" s="60">
        <f t="shared" si="3"/>
        <v>0</v>
      </c>
      <c r="E140" s="433"/>
      <c r="F140" s="434"/>
      <c r="G140" s="387"/>
      <c r="H140" s="386"/>
      <c r="I140" s="351"/>
      <c r="K140" s="534"/>
      <c r="L140" s="534"/>
      <c r="M140" s="534"/>
      <c r="N140" s="534"/>
      <c r="O140" s="534"/>
    </row>
    <row r="141" spans="1:15" s="348" customFormat="1" ht="14.25" x14ac:dyDescent="0.2">
      <c r="A141" s="427">
        <v>3131</v>
      </c>
      <c r="B141" s="385"/>
      <c r="C141" s="428" t="s">
        <v>292</v>
      </c>
      <c r="D141" s="60">
        <f t="shared" si="3"/>
        <v>0</v>
      </c>
      <c r="E141" s="433"/>
      <c r="F141" s="434"/>
      <c r="G141" s="387"/>
      <c r="H141" s="386"/>
      <c r="I141" s="351"/>
      <c r="K141" s="534"/>
      <c r="L141" s="534"/>
      <c r="M141" s="534"/>
      <c r="N141" s="534"/>
      <c r="O141" s="534"/>
    </row>
    <row r="142" spans="1:15" s="348" customFormat="1" ht="14.25" x14ac:dyDescent="0.2">
      <c r="A142" s="427">
        <v>3141</v>
      </c>
      <c r="B142" s="385"/>
      <c r="C142" s="428" t="s">
        <v>293</v>
      </c>
      <c r="D142" s="60">
        <f t="shared" si="3"/>
        <v>0</v>
      </c>
      <c r="E142" s="433"/>
      <c r="F142" s="434"/>
      <c r="G142" s="387"/>
      <c r="H142" s="386"/>
      <c r="I142" s="351"/>
      <c r="K142" s="534"/>
      <c r="L142" s="534"/>
      <c r="M142" s="534"/>
      <c r="N142" s="534"/>
      <c r="O142" s="534"/>
    </row>
    <row r="143" spans="1:15" s="348" customFormat="1" ht="14.25" x14ac:dyDescent="0.2">
      <c r="A143" s="427">
        <v>3151</v>
      </c>
      <c r="B143" s="385"/>
      <c r="C143" s="428" t="s">
        <v>294</v>
      </c>
      <c r="D143" s="60">
        <f t="shared" si="3"/>
        <v>0</v>
      </c>
      <c r="E143" s="433"/>
      <c r="F143" s="434"/>
      <c r="G143" s="387"/>
      <c r="H143" s="386"/>
      <c r="I143" s="351"/>
      <c r="K143" s="534"/>
      <c r="L143" s="534"/>
      <c r="M143" s="534"/>
      <c r="N143" s="534"/>
      <c r="O143" s="534"/>
    </row>
    <row r="144" spans="1:15" s="348" customFormat="1" ht="28.5" x14ac:dyDescent="0.2">
      <c r="A144" s="427">
        <v>3161</v>
      </c>
      <c r="B144" s="353"/>
      <c r="C144" s="428" t="s">
        <v>295</v>
      </c>
      <c r="D144" s="60">
        <f t="shared" si="3"/>
        <v>0</v>
      </c>
      <c r="E144" s="433"/>
      <c r="F144" s="435"/>
      <c r="G144" s="82"/>
      <c r="H144" s="78"/>
      <c r="I144" s="351"/>
      <c r="K144" s="534"/>
      <c r="L144" s="534"/>
      <c r="M144" s="534"/>
      <c r="N144" s="534"/>
      <c r="O144" s="534"/>
    </row>
    <row r="145" spans="1:15" s="348" customFormat="1" ht="28.5" x14ac:dyDescent="0.2">
      <c r="A145" s="427">
        <v>3171</v>
      </c>
      <c r="B145" s="385"/>
      <c r="C145" s="428" t="s">
        <v>296</v>
      </c>
      <c r="D145" s="60">
        <f t="shared" si="3"/>
        <v>0</v>
      </c>
      <c r="E145" s="433"/>
      <c r="F145" s="435"/>
      <c r="G145" s="82"/>
      <c r="H145" s="386"/>
      <c r="I145" s="351"/>
      <c r="K145" s="534"/>
      <c r="L145" s="534"/>
      <c r="M145" s="534"/>
      <c r="N145" s="534"/>
      <c r="O145" s="534"/>
    </row>
    <row r="146" spans="1:15" s="348" customFormat="1" ht="14.25" x14ac:dyDescent="0.2">
      <c r="A146" s="427">
        <v>3181</v>
      </c>
      <c r="B146" s="385"/>
      <c r="C146" s="428" t="s">
        <v>297</v>
      </c>
      <c r="D146" s="60">
        <f t="shared" si="3"/>
        <v>0</v>
      </c>
      <c r="E146" s="433"/>
      <c r="F146" s="435"/>
      <c r="G146" s="82"/>
      <c r="H146" s="386"/>
      <c r="I146" s="351"/>
      <c r="K146" s="534"/>
      <c r="L146" s="534"/>
      <c r="M146" s="534"/>
      <c r="N146" s="534"/>
      <c r="O146" s="534"/>
    </row>
    <row r="147" spans="1:15" s="348" customFormat="1" ht="14.25" x14ac:dyDescent="0.2">
      <c r="A147" s="427">
        <v>3182</v>
      </c>
      <c r="B147" s="385"/>
      <c r="C147" s="428" t="s">
        <v>298</v>
      </c>
      <c r="D147" s="60">
        <f t="shared" si="3"/>
        <v>0</v>
      </c>
      <c r="E147" s="433"/>
      <c r="F147" s="435"/>
      <c r="G147" s="82"/>
      <c r="H147" s="386"/>
      <c r="I147" s="351"/>
      <c r="K147" s="534"/>
      <c r="L147" s="534"/>
      <c r="M147" s="534"/>
      <c r="N147" s="534"/>
      <c r="O147" s="534"/>
    </row>
    <row r="148" spans="1:15" s="348" customFormat="1" ht="28.5" x14ac:dyDescent="0.2">
      <c r="A148" s="427">
        <v>3191</v>
      </c>
      <c r="B148" s="385"/>
      <c r="C148" s="428" t="s">
        <v>299</v>
      </c>
      <c r="D148" s="60">
        <f t="shared" si="3"/>
        <v>0</v>
      </c>
      <c r="E148" s="433"/>
      <c r="F148" s="435"/>
      <c r="G148" s="82"/>
      <c r="H148" s="386"/>
      <c r="I148" s="351"/>
      <c r="K148" s="534"/>
      <c r="L148" s="534"/>
      <c r="M148" s="534"/>
      <c r="N148" s="534"/>
      <c r="O148" s="534"/>
    </row>
    <row r="149" spans="1:15" s="348" customFormat="1" ht="14.25" x14ac:dyDescent="0.2">
      <c r="A149" s="427">
        <v>3192</v>
      </c>
      <c r="B149" s="385"/>
      <c r="C149" s="428" t="s">
        <v>300</v>
      </c>
      <c r="D149" s="60">
        <f t="shared" si="3"/>
        <v>0</v>
      </c>
      <c r="E149" s="433"/>
      <c r="F149" s="435"/>
      <c r="G149" s="82"/>
      <c r="H149" s="386"/>
      <c r="I149" s="351"/>
      <c r="K149" s="534"/>
      <c r="L149" s="534"/>
      <c r="M149" s="534"/>
      <c r="N149" s="534"/>
      <c r="O149" s="534"/>
    </row>
    <row r="150" spans="1:15" s="348" customFormat="1" ht="14.25" x14ac:dyDescent="0.2">
      <c r="A150" s="427">
        <v>3211</v>
      </c>
      <c r="B150" s="385"/>
      <c r="C150" s="428" t="s">
        <v>301</v>
      </c>
      <c r="D150" s="60">
        <f t="shared" si="3"/>
        <v>0</v>
      </c>
      <c r="E150" s="433"/>
      <c r="F150" s="435"/>
      <c r="G150" s="82"/>
      <c r="H150" s="386"/>
      <c r="I150" s="351"/>
      <c r="K150" s="534"/>
      <c r="L150" s="534"/>
      <c r="M150" s="534"/>
      <c r="N150" s="534"/>
      <c r="O150" s="534"/>
    </row>
    <row r="151" spans="1:15" s="348" customFormat="1" ht="14.25" x14ac:dyDescent="0.2">
      <c r="A151" s="427">
        <v>3221</v>
      </c>
      <c r="B151" s="385"/>
      <c r="C151" s="428" t="s">
        <v>302</v>
      </c>
      <c r="D151" s="60">
        <f t="shared" si="3"/>
        <v>0</v>
      </c>
      <c r="E151" s="433"/>
      <c r="F151" s="435"/>
      <c r="G151" s="82"/>
      <c r="H151" s="386"/>
      <c r="I151" s="351"/>
      <c r="K151" s="534"/>
      <c r="L151" s="534"/>
      <c r="M151" s="534"/>
      <c r="N151" s="534"/>
      <c r="O151" s="534"/>
    </row>
    <row r="152" spans="1:15" s="348" customFormat="1" ht="14.25" x14ac:dyDescent="0.2">
      <c r="A152" s="427">
        <v>3231</v>
      </c>
      <c r="B152" s="385"/>
      <c r="C152" s="428" t="s">
        <v>303</v>
      </c>
      <c r="D152" s="60">
        <f t="shared" si="3"/>
        <v>0</v>
      </c>
      <c r="E152" s="433"/>
      <c r="F152" s="435"/>
      <c r="G152" s="82"/>
      <c r="H152" s="386"/>
      <c r="I152" s="351"/>
      <c r="K152" s="534"/>
      <c r="L152" s="534"/>
      <c r="M152" s="534"/>
      <c r="N152" s="534"/>
      <c r="O152" s="534"/>
    </row>
    <row r="153" spans="1:15" s="348" customFormat="1" ht="28.5" x14ac:dyDescent="0.2">
      <c r="A153" s="427">
        <v>3232</v>
      </c>
      <c r="B153" s="385"/>
      <c r="C153" s="428" t="s">
        <v>304</v>
      </c>
      <c r="D153" s="60">
        <f t="shared" si="3"/>
        <v>0</v>
      </c>
      <c r="E153" s="433"/>
      <c r="F153" s="435"/>
      <c r="G153" s="82"/>
      <c r="H153" s="386"/>
      <c r="I153" s="351"/>
      <c r="K153" s="534"/>
      <c r="L153" s="534"/>
      <c r="M153" s="534"/>
      <c r="N153" s="534"/>
      <c r="O153" s="534"/>
    </row>
    <row r="154" spans="1:15" s="348" customFormat="1" ht="28.5" x14ac:dyDescent="0.2">
      <c r="A154" s="427">
        <v>3241</v>
      </c>
      <c r="B154" s="385"/>
      <c r="C154" s="428" t="s">
        <v>305</v>
      </c>
      <c r="D154" s="60">
        <f t="shared" si="3"/>
        <v>0</v>
      </c>
      <c r="E154" s="433"/>
      <c r="F154" s="435"/>
      <c r="G154" s="82"/>
      <c r="H154" s="386"/>
      <c r="I154" s="351"/>
      <c r="K154" s="534"/>
      <c r="L154" s="534"/>
      <c r="M154" s="534"/>
      <c r="N154" s="534"/>
      <c r="O154" s="534"/>
    </row>
    <row r="155" spans="1:15" s="348" customFormat="1" ht="57" x14ac:dyDescent="0.2">
      <c r="A155" s="427">
        <v>3251</v>
      </c>
      <c r="B155" s="385"/>
      <c r="C155" s="428" t="s">
        <v>306</v>
      </c>
      <c r="D155" s="60">
        <f t="shared" si="3"/>
        <v>0</v>
      </c>
      <c r="E155" s="433"/>
      <c r="F155" s="435"/>
      <c r="G155" s="82"/>
      <c r="H155" s="386"/>
      <c r="I155" s="351"/>
      <c r="K155" s="534"/>
      <c r="L155" s="534"/>
      <c r="M155" s="534"/>
      <c r="N155" s="534"/>
      <c r="O155" s="534"/>
    </row>
    <row r="156" spans="1:15" s="348" customFormat="1" ht="42.75" x14ac:dyDescent="0.2">
      <c r="A156" s="427">
        <v>3252</v>
      </c>
      <c r="B156" s="385"/>
      <c r="C156" s="428" t="s">
        <v>307</v>
      </c>
      <c r="D156" s="60">
        <f t="shared" si="3"/>
        <v>0</v>
      </c>
      <c r="E156" s="433"/>
      <c r="F156" s="435"/>
      <c r="G156" s="82"/>
      <c r="H156" s="386"/>
      <c r="I156" s="351"/>
      <c r="K156" s="534"/>
      <c r="L156" s="534"/>
      <c r="M156" s="534"/>
      <c r="N156" s="534"/>
      <c r="O156" s="534"/>
    </row>
    <row r="157" spans="1:15" s="348" customFormat="1" ht="42.75" x14ac:dyDescent="0.2">
      <c r="A157" s="427">
        <v>3253</v>
      </c>
      <c r="B157" s="385"/>
      <c r="C157" s="428" t="s">
        <v>308</v>
      </c>
      <c r="D157" s="60">
        <f t="shared" si="3"/>
        <v>0</v>
      </c>
      <c r="E157" s="433"/>
      <c r="F157" s="435"/>
      <c r="G157" s="82"/>
      <c r="H157" s="386"/>
      <c r="I157" s="351"/>
      <c r="K157" s="534"/>
      <c r="L157" s="534"/>
      <c r="M157" s="534"/>
      <c r="N157" s="534"/>
      <c r="O157" s="534"/>
    </row>
    <row r="158" spans="1:15" s="348" customFormat="1" ht="42.75" x14ac:dyDescent="0.2">
      <c r="A158" s="427">
        <v>3254</v>
      </c>
      <c r="B158" s="385"/>
      <c r="C158" s="428" t="s">
        <v>309</v>
      </c>
      <c r="D158" s="60">
        <f t="shared" si="3"/>
        <v>0</v>
      </c>
      <c r="E158" s="433"/>
      <c r="F158" s="435"/>
      <c r="G158" s="82"/>
      <c r="H158" s="386"/>
      <c r="I158" s="351"/>
      <c r="K158" s="534"/>
      <c r="L158" s="534"/>
      <c r="M158" s="534"/>
      <c r="N158" s="534"/>
      <c r="O158" s="534"/>
    </row>
    <row r="159" spans="1:15" s="348" customFormat="1" ht="28.5" x14ac:dyDescent="0.2">
      <c r="A159" s="427">
        <v>3261</v>
      </c>
      <c r="B159" s="385"/>
      <c r="C159" s="428" t="s">
        <v>310</v>
      </c>
      <c r="D159" s="60">
        <f t="shared" si="3"/>
        <v>25500</v>
      </c>
      <c r="E159" s="433"/>
      <c r="F159" s="435"/>
      <c r="G159" s="82"/>
      <c r="H159" s="386">
        <v>25500</v>
      </c>
      <c r="I159" s="351"/>
      <c r="K159" s="534"/>
      <c r="L159" s="534"/>
      <c r="M159" s="534"/>
      <c r="N159" s="534"/>
      <c r="O159" s="534"/>
    </row>
    <row r="160" spans="1:15" s="348" customFormat="1" ht="14.25" x14ac:dyDescent="0.2">
      <c r="A160" s="427">
        <v>3271</v>
      </c>
      <c r="B160" s="385"/>
      <c r="C160" s="428" t="s">
        <v>311</v>
      </c>
      <c r="D160" s="60">
        <f t="shared" si="3"/>
        <v>0</v>
      </c>
      <c r="E160" s="433"/>
      <c r="F160" s="435"/>
      <c r="G160" s="82"/>
      <c r="H160" s="386"/>
      <c r="I160" s="351"/>
      <c r="K160" s="534"/>
      <c r="L160" s="534"/>
      <c r="M160" s="534"/>
      <c r="N160" s="534"/>
      <c r="O160" s="534"/>
    </row>
    <row r="161" spans="1:15" s="348" customFormat="1" ht="14.25" x14ac:dyDescent="0.2">
      <c r="A161" s="427">
        <v>3291</v>
      </c>
      <c r="B161" s="385"/>
      <c r="C161" s="428" t="s">
        <v>312</v>
      </c>
      <c r="D161" s="60">
        <f t="shared" si="3"/>
        <v>0</v>
      </c>
      <c r="E161" s="433"/>
      <c r="F161" s="435"/>
      <c r="G161" s="82"/>
      <c r="H161" s="386"/>
      <c r="I161" s="351"/>
      <c r="K161" s="534"/>
      <c r="L161" s="534"/>
      <c r="M161" s="534"/>
      <c r="N161" s="534"/>
      <c r="O161" s="534"/>
    </row>
    <row r="162" spans="1:15" s="348" customFormat="1" ht="28.5" x14ac:dyDescent="0.2">
      <c r="A162" s="427">
        <v>3292</v>
      </c>
      <c r="B162" s="385"/>
      <c r="C162" s="428" t="s">
        <v>313</v>
      </c>
      <c r="D162" s="60">
        <f t="shared" si="3"/>
        <v>0</v>
      </c>
      <c r="E162" s="433"/>
      <c r="F162" s="435"/>
      <c r="G162" s="82"/>
      <c r="H162" s="386"/>
      <c r="I162" s="351"/>
      <c r="K162" s="534"/>
      <c r="L162" s="534"/>
      <c r="M162" s="534"/>
      <c r="N162" s="534"/>
      <c r="O162" s="534"/>
    </row>
    <row r="163" spans="1:15" s="348" customFormat="1" ht="14.25" x14ac:dyDescent="0.2">
      <c r="A163" s="427">
        <v>3293</v>
      </c>
      <c r="B163" s="385"/>
      <c r="C163" s="428" t="s">
        <v>314</v>
      </c>
      <c r="D163" s="60">
        <f t="shared" si="3"/>
        <v>0</v>
      </c>
      <c r="E163" s="433"/>
      <c r="F163" s="435"/>
      <c r="G163" s="82"/>
      <c r="H163" s="386"/>
      <c r="I163" s="351"/>
      <c r="K163" s="534"/>
      <c r="L163" s="534"/>
      <c r="M163" s="534"/>
      <c r="N163" s="534"/>
      <c r="O163" s="534"/>
    </row>
    <row r="164" spans="1:15" s="348" customFormat="1" ht="28.5" x14ac:dyDescent="0.2">
      <c r="A164" s="427">
        <v>3311</v>
      </c>
      <c r="B164" s="385"/>
      <c r="C164" s="428" t="s">
        <v>88</v>
      </c>
      <c r="D164" s="60">
        <f t="shared" si="3"/>
        <v>46760</v>
      </c>
      <c r="E164" s="433"/>
      <c r="F164" s="435"/>
      <c r="G164" s="82">
        <f>42093.8+4666.2</f>
        <v>46760</v>
      </c>
      <c r="H164" s="386"/>
      <c r="I164" s="351"/>
      <c r="K164" s="534"/>
      <c r="L164" s="534"/>
      <c r="M164" s="534"/>
      <c r="N164" s="534"/>
      <c r="O164" s="534"/>
    </row>
    <row r="165" spans="1:15" s="348" customFormat="1" ht="28.5" x14ac:dyDescent="0.2">
      <c r="A165" s="427">
        <v>3321</v>
      </c>
      <c r="B165" s="385"/>
      <c r="C165" s="428" t="s">
        <v>315</v>
      </c>
      <c r="D165" s="60">
        <f t="shared" si="3"/>
        <v>4000</v>
      </c>
      <c r="E165" s="433"/>
      <c r="F165" s="435"/>
      <c r="G165" s="82"/>
      <c r="H165" s="386">
        <v>4000</v>
      </c>
      <c r="I165" s="351"/>
      <c r="K165" s="534"/>
      <c r="L165" s="534"/>
      <c r="M165" s="534"/>
      <c r="N165" s="534"/>
      <c r="O165" s="534"/>
    </row>
    <row r="166" spans="1:15" s="348" customFormat="1" ht="28.5" x14ac:dyDescent="0.2">
      <c r="A166" s="427">
        <v>3331</v>
      </c>
      <c r="B166" s="385"/>
      <c r="C166" s="428" t="s">
        <v>316</v>
      </c>
      <c r="D166" s="60">
        <f t="shared" si="3"/>
        <v>0</v>
      </c>
      <c r="E166" s="433"/>
      <c r="F166" s="435"/>
      <c r="G166" s="82"/>
      <c r="H166" s="386"/>
      <c r="I166" s="351"/>
      <c r="K166" s="534"/>
      <c r="L166" s="534"/>
      <c r="M166" s="534"/>
      <c r="N166" s="534"/>
      <c r="O166" s="534"/>
    </row>
    <row r="167" spans="1:15" s="348" customFormat="1" ht="14.25" x14ac:dyDescent="0.2">
      <c r="A167" s="427">
        <v>3341</v>
      </c>
      <c r="B167" s="385"/>
      <c r="C167" s="428" t="s">
        <v>90</v>
      </c>
      <c r="D167" s="60">
        <f t="shared" si="3"/>
        <v>0</v>
      </c>
      <c r="E167" s="433"/>
      <c r="F167" s="435"/>
      <c r="G167" s="82">
        <f>30000-3000-25000-2000</f>
        <v>0</v>
      </c>
      <c r="H167" s="386"/>
      <c r="I167" s="351"/>
      <c r="K167" s="534"/>
      <c r="L167" s="534"/>
      <c r="M167" s="534"/>
      <c r="N167" s="534"/>
      <c r="O167" s="534"/>
    </row>
    <row r="168" spans="1:15" s="348" customFormat="1" ht="14.25" x14ac:dyDescent="0.2">
      <c r="A168" s="427">
        <v>3342</v>
      </c>
      <c r="B168" s="385"/>
      <c r="C168" s="428" t="s">
        <v>91</v>
      </c>
      <c r="D168" s="60">
        <f t="shared" si="3"/>
        <v>13720.21</v>
      </c>
      <c r="E168" s="433"/>
      <c r="F168" s="435"/>
      <c r="G168" s="82">
        <v>13720.21</v>
      </c>
      <c r="H168" s="386"/>
      <c r="I168" s="351"/>
      <c r="K168" s="534"/>
      <c r="L168" s="534"/>
      <c r="M168" s="534"/>
      <c r="N168" s="534"/>
      <c r="O168" s="534"/>
    </row>
    <row r="169" spans="1:15" s="348" customFormat="1" ht="28.5" x14ac:dyDescent="0.2">
      <c r="A169" s="427">
        <v>3351</v>
      </c>
      <c r="B169" s="385"/>
      <c r="C169" s="428" t="s">
        <v>317</v>
      </c>
      <c r="D169" s="60">
        <f t="shared" si="3"/>
        <v>0</v>
      </c>
      <c r="E169" s="433"/>
      <c r="F169" s="435"/>
      <c r="G169" s="82"/>
      <c r="H169" s="386"/>
      <c r="I169" s="351"/>
      <c r="K169" s="534"/>
      <c r="L169" s="534"/>
      <c r="M169" s="534"/>
      <c r="N169" s="534"/>
      <c r="O169" s="534"/>
    </row>
    <row r="170" spans="1:15" s="348" customFormat="1" ht="14.25" x14ac:dyDescent="0.2">
      <c r="A170" s="427">
        <v>3361</v>
      </c>
      <c r="B170" s="385"/>
      <c r="C170" s="428" t="s">
        <v>318</v>
      </c>
      <c r="D170" s="60">
        <f t="shared" si="3"/>
        <v>13000</v>
      </c>
      <c r="E170" s="433"/>
      <c r="F170" s="435"/>
      <c r="G170" s="82"/>
      <c r="H170" s="386">
        <v>13000</v>
      </c>
      <c r="I170" s="351"/>
      <c r="K170" s="534"/>
      <c r="L170" s="534"/>
      <c r="M170" s="534"/>
      <c r="N170" s="534"/>
      <c r="O170" s="534"/>
    </row>
    <row r="171" spans="1:15" s="348" customFormat="1" ht="28.5" x14ac:dyDescent="0.2">
      <c r="A171" s="427">
        <v>3362</v>
      </c>
      <c r="B171" s="385"/>
      <c r="C171" s="428" t="s">
        <v>319</v>
      </c>
      <c r="D171" s="60">
        <f t="shared" si="3"/>
        <v>0</v>
      </c>
      <c r="E171" s="433"/>
      <c r="F171" s="435"/>
      <c r="G171" s="82"/>
      <c r="H171" s="386"/>
      <c r="I171" s="351"/>
      <c r="K171" s="534"/>
      <c r="L171" s="534"/>
      <c r="M171" s="534"/>
      <c r="N171" s="534"/>
      <c r="O171" s="534"/>
    </row>
    <row r="172" spans="1:15" s="348" customFormat="1" ht="28.5" x14ac:dyDescent="0.2">
      <c r="A172" s="427">
        <v>3363</v>
      </c>
      <c r="B172" s="385"/>
      <c r="C172" s="428" t="s">
        <v>320</v>
      </c>
      <c r="D172" s="60">
        <f t="shared" si="3"/>
        <v>0</v>
      </c>
      <c r="E172" s="433"/>
      <c r="F172" s="435"/>
      <c r="G172" s="82"/>
      <c r="H172" s="386"/>
      <c r="I172" s="351"/>
      <c r="K172" s="534"/>
      <c r="L172" s="534"/>
      <c r="M172" s="534"/>
      <c r="N172" s="534"/>
      <c r="O172" s="534"/>
    </row>
    <row r="173" spans="1:15" s="348" customFormat="1" ht="42.75" x14ac:dyDescent="0.2">
      <c r="A173" s="427">
        <v>3364</v>
      </c>
      <c r="B173" s="385"/>
      <c r="C173" s="428" t="s">
        <v>321</v>
      </c>
      <c r="D173" s="60">
        <f t="shared" si="3"/>
        <v>0</v>
      </c>
      <c r="E173" s="433"/>
      <c r="F173" s="435"/>
      <c r="G173" s="82"/>
      <c r="H173" s="386"/>
      <c r="I173" s="351"/>
      <c r="K173" s="534"/>
      <c r="L173" s="534"/>
      <c r="M173" s="534"/>
      <c r="N173" s="534"/>
      <c r="O173" s="534"/>
    </row>
    <row r="174" spans="1:15" s="348" customFormat="1" ht="57" x14ac:dyDescent="0.2">
      <c r="A174" s="427">
        <v>3365</v>
      </c>
      <c r="B174" s="385"/>
      <c r="C174" s="428" t="s">
        <v>322</v>
      </c>
      <c r="D174" s="60">
        <f t="shared" si="3"/>
        <v>0</v>
      </c>
      <c r="E174" s="433"/>
      <c r="F174" s="435"/>
      <c r="G174" s="82"/>
      <c r="H174" s="386"/>
      <c r="I174" s="351"/>
      <c r="K174" s="534"/>
      <c r="L174" s="534"/>
      <c r="M174" s="534"/>
      <c r="N174" s="534"/>
      <c r="O174" s="534"/>
    </row>
    <row r="175" spans="1:15" s="348" customFormat="1" ht="14.25" x14ac:dyDescent="0.2">
      <c r="A175" s="427">
        <v>3371</v>
      </c>
      <c r="B175" s="385"/>
      <c r="C175" s="428" t="s">
        <v>323</v>
      </c>
      <c r="D175" s="60">
        <f t="shared" si="3"/>
        <v>0</v>
      </c>
      <c r="E175" s="433"/>
      <c r="F175" s="435"/>
      <c r="G175" s="82"/>
      <c r="H175" s="386"/>
      <c r="I175" s="351"/>
      <c r="K175" s="534"/>
      <c r="L175" s="534"/>
      <c r="M175" s="534"/>
      <c r="N175" s="534"/>
      <c r="O175" s="534"/>
    </row>
    <row r="176" spans="1:15" s="348" customFormat="1" ht="14.25" x14ac:dyDescent="0.2">
      <c r="A176" s="427">
        <v>3381</v>
      </c>
      <c r="B176" s="385"/>
      <c r="C176" s="428" t="s">
        <v>94</v>
      </c>
      <c r="D176" s="60">
        <f t="shared" si="3"/>
        <v>0</v>
      </c>
      <c r="E176" s="433"/>
      <c r="F176" s="435"/>
      <c r="G176" s="82"/>
      <c r="H176" s="386"/>
      <c r="I176" s="351"/>
      <c r="K176" s="534"/>
      <c r="L176" s="534"/>
      <c r="M176" s="534"/>
      <c r="N176" s="534"/>
      <c r="O176" s="534"/>
    </row>
    <row r="177" spans="1:15" s="348" customFormat="1" ht="28.5" x14ac:dyDescent="0.2">
      <c r="A177" s="427">
        <v>3391</v>
      </c>
      <c r="B177" s="385"/>
      <c r="C177" s="428" t="s">
        <v>95</v>
      </c>
      <c r="D177" s="60">
        <f t="shared" si="3"/>
        <v>0</v>
      </c>
      <c r="E177" s="433"/>
      <c r="F177" s="435"/>
      <c r="G177" s="82"/>
      <c r="H177" s="386"/>
      <c r="I177" s="351"/>
      <c r="K177" s="534"/>
      <c r="L177" s="534"/>
      <c r="M177" s="534"/>
      <c r="N177" s="534"/>
      <c r="O177" s="534"/>
    </row>
    <row r="178" spans="1:15" s="348" customFormat="1" ht="14.25" x14ac:dyDescent="0.2">
      <c r="A178" s="427">
        <v>3411</v>
      </c>
      <c r="B178" s="385"/>
      <c r="C178" s="428" t="s">
        <v>324</v>
      </c>
      <c r="D178" s="60">
        <f t="shared" si="3"/>
        <v>0</v>
      </c>
      <c r="E178" s="433"/>
      <c r="F178" s="434"/>
      <c r="G178" s="387"/>
      <c r="H178" s="386"/>
      <c r="I178" s="351"/>
      <c r="K178" s="534"/>
      <c r="L178" s="534"/>
      <c r="M178" s="534"/>
      <c r="N178" s="534"/>
      <c r="O178" s="534"/>
    </row>
    <row r="179" spans="1:15" s="348" customFormat="1" ht="28.5" x14ac:dyDescent="0.2">
      <c r="A179" s="427">
        <v>3421</v>
      </c>
      <c r="B179" s="385"/>
      <c r="C179" s="428" t="s">
        <v>325</v>
      </c>
      <c r="D179" s="60">
        <f t="shared" si="3"/>
        <v>0</v>
      </c>
      <c r="E179" s="433"/>
      <c r="F179" s="434"/>
      <c r="G179" s="387"/>
      <c r="H179" s="386"/>
      <c r="I179" s="351"/>
      <c r="K179" s="534"/>
      <c r="L179" s="534"/>
      <c r="M179" s="534"/>
      <c r="N179" s="534"/>
      <c r="O179" s="534"/>
    </row>
    <row r="180" spans="1:15" s="348" customFormat="1" ht="28.5" x14ac:dyDescent="0.2">
      <c r="A180" s="427">
        <v>3431</v>
      </c>
      <c r="B180" s="385"/>
      <c r="C180" s="428" t="s">
        <v>326</v>
      </c>
      <c r="D180" s="60">
        <f t="shared" si="3"/>
        <v>0</v>
      </c>
      <c r="E180" s="433"/>
      <c r="F180" s="435"/>
      <c r="G180" s="82"/>
      <c r="H180" s="78"/>
      <c r="I180" s="351"/>
      <c r="K180" s="534"/>
      <c r="L180" s="534"/>
      <c r="M180" s="534"/>
      <c r="N180" s="534"/>
      <c r="O180" s="534"/>
    </row>
    <row r="181" spans="1:15" s="348" customFormat="1" ht="28.5" x14ac:dyDescent="0.2">
      <c r="A181" s="427">
        <v>3441</v>
      </c>
      <c r="B181" s="385"/>
      <c r="C181" s="428" t="s">
        <v>327</v>
      </c>
      <c r="D181" s="60">
        <f t="shared" si="3"/>
        <v>0</v>
      </c>
      <c r="E181" s="433"/>
      <c r="F181" s="435"/>
      <c r="G181" s="82"/>
      <c r="H181" s="78"/>
      <c r="I181" s="351"/>
      <c r="K181" s="534"/>
      <c r="L181" s="534"/>
      <c r="M181" s="534"/>
      <c r="N181" s="534"/>
      <c r="O181" s="534"/>
    </row>
    <row r="182" spans="1:15" s="348" customFormat="1" ht="23.45" customHeight="1" x14ac:dyDescent="0.2">
      <c r="A182" s="427">
        <v>3451</v>
      </c>
      <c r="B182" s="385"/>
      <c r="C182" s="428" t="s">
        <v>97</v>
      </c>
      <c r="D182" s="60">
        <f t="shared" si="3"/>
        <v>250000</v>
      </c>
      <c r="E182" s="433"/>
      <c r="F182" s="435">
        <f>300000-30000-20000</f>
        <v>250000</v>
      </c>
      <c r="G182" s="82"/>
      <c r="H182" s="78"/>
      <c r="I182" s="351"/>
      <c r="K182" s="534"/>
      <c r="L182" s="534"/>
      <c r="M182" s="534"/>
      <c r="N182" s="534"/>
      <c r="O182" s="534"/>
    </row>
    <row r="183" spans="1:15" s="348" customFormat="1" ht="14.25" x14ac:dyDescent="0.2">
      <c r="A183" s="427">
        <v>3461</v>
      </c>
      <c r="B183" s="385"/>
      <c r="C183" s="428" t="s">
        <v>328</v>
      </c>
      <c r="D183" s="60">
        <f t="shared" si="3"/>
        <v>0</v>
      </c>
      <c r="E183" s="433"/>
      <c r="F183" s="438"/>
      <c r="G183" s="82"/>
      <c r="H183" s="78"/>
      <c r="I183" s="351"/>
      <c r="K183" s="534"/>
      <c r="L183" s="534"/>
      <c r="M183" s="534"/>
      <c r="N183" s="534"/>
      <c r="O183" s="534"/>
    </row>
    <row r="184" spans="1:15" s="348" customFormat="1" ht="14.25" x14ac:dyDescent="0.2">
      <c r="A184" s="427">
        <v>3471</v>
      </c>
      <c r="B184" s="385"/>
      <c r="C184" s="428" t="s">
        <v>329</v>
      </c>
      <c r="D184" s="60">
        <f t="shared" si="3"/>
        <v>10000</v>
      </c>
      <c r="E184" s="433"/>
      <c r="F184" s="435"/>
      <c r="G184" s="82"/>
      <c r="H184" s="78">
        <f>9000+1000</f>
        <v>10000</v>
      </c>
      <c r="I184" s="351"/>
      <c r="K184" s="534"/>
      <c r="L184" s="534"/>
      <c r="M184" s="534"/>
      <c r="N184" s="534"/>
      <c r="O184" s="534"/>
    </row>
    <row r="185" spans="1:15" s="348" customFormat="1" ht="14.25" x14ac:dyDescent="0.2">
      <c r="A185" s="427">
        <v>3481</v>
      </c>
      <c r="B185" s="385"/>
      <c r="C185" s="428" t="s">
        <v>330</v>
      </c>
      <c r="D185" s="60">
        <f t="shared" si="3"/>
        <v>0</v>
      </c>
      <c r="E185" s="433"/>
      <c r="F185" s="434"/>
      <c r="G185" s="387"/>
      <c r="H185" s="386"/>
      <c r="I185" s="351"/>
      <c r="K185" s="534"/>
      <c r="L185" s="534"/>
      <c r="M185" s="534"/>
      <c r="N185" s="534"/>
      <c r="O185" s="534"/>
    </row>
    <row r="186" spans="1:15" s="348" customFormat="1" ht="28.5" x14ac:dyDescent="0.2">
      <c r="A186" s="427">
        <v>3491</v>
      </c>
      <c r="B186" s="385"/>
      <c r="C186" s="428" t="s">
        <v>331</v>
      </c>
      <c r="D186" s="60">
        <f t="shared" si="3"/>
        <v>0</v>
      </c>
      <c r="E186" s="433"/>
      <c r="F186" s="434"/>
      <c r="G186" s="387"/>
      <c r="H186" s="386"/>
      <c r="I186" s="351"/>
      <c r="K186" s="534"/>
      <c r="L186" s="534"/>
      <c r="M186" s="534"/>
      <c r="N186" s="534"/>
      <c r="O186" s="534"/>
    </row>
    <row r="187" spans="1:15" s="348" customFormat="1" ht="42.75" x14ac:dyDescent="0.2">
      <c r="A187" s="427">
        <v>3511</v>
      </c>
      <c r="B187" s="385"/>
      <c r="C187" s="428" t="s">
        <v>332</v>
      </c>
      <c r="D187" s="60">
        <f t="shared" si="3"/>
        <v>780200</v>
      </c>
      <c r="E187" s="433"/>
      <c r="F187" s="435">
        <f>68000-4800-30000-30000</f>
        <v>3200</v>
      </c>
      <c r="G187" s="82">
        <f>42000-40000</f>
        <v>2000</v>
      </c>
      <c r="H187" s="78">
        <f>900000+25000-3500-48000-47500-20000-1000-30000</f>
        <v>775000</v>
      </c>
      <c r="I187" s="351"/>
      <c r="K187" s="534"/>
      <c r="L187" s="534"/>
      <c r="M187" s="534"/>
      <c r="N187" s="534"/>
      <c r="O187" s="534"/>
    </row>
    <row r="188" spans="1:15" s="348" customFormat="1" ht="42.75" x14ac:dyDescent="0.2">
      <c r="A188" s="427">
        <v>3512</v>
      </c>
      <c r="B188" s="385"/>
      <c r="C188" s="428" t="s">
        <v>333</v>
      </c>
      <c r="D188" s="60">
        <f t="shared" si="3"/>
        <v>0</v>
      </c>
      <c r="E188" s="433"/>
      <c r="F188" s="435"/>
      <c r="G188" s="82"/>
      <c r="H188" s="78"/>
      <c r="I188" s="351"/>
      <c r="K188" s="534"/>
      <c r="L188" s="534"/>
      <c r="M188" s="534"/>
      <c r="N188" s="534"/>
      <c r="O188" s="534"/>
    </row>
    <row r="189" spans="1:15" s="348" customFormat="1" ht="42.75" x14ac:dyDescent="0.2">
      <c r="A189" s="427">
        <v>3521</v>
      </c>
      <c r="B189" s="385"/>
      <c r="C189" s="428" t="s">
        <v>334</v>
      </c>
      <c r="D189" s="60">
        <f t="shared" si="3"/>
        <v>0</v>
      </c>
      <c r="E189" s="433"/>
      <c r="F189" s="435"/>
      <c r="G189" s="82"/>
      <c r="H189" s="78"/>
      <c r="I189" s="351"/>
      <c r="K189" s="534"/>
      <c r="L189" s="534"/>
      <c r="M189" s="534"/>
      <c r="N189" s="534"/>
      <c r="O189" s="534"/>
    </row>
    <row r="190" spans="1:15" s="384" customFormat="1" ht="40.15" customHeight="1" x14ac:dyDescent="0.2">
      <c r="A190" s="427">
        <v>3531</v>
      </c>
      <c r="B190" s="385"/>
      <c r="C190" s="428" t="s">
        <v>335</v>
      </c>
      <c r="D190" s="60">
        <f t="shared" si="3"/>
        <v>48000</v>
      </c>
      <c r="E190" s="433"/>
      <c r="F190" s="434">
        <v>30000</v>
      </c>
      <c r="G190" s="387">
        <f>48000-30000</f>
        <v>18000</v>
      </c>
      <c r="H190" s="386"/>
      <c r="I190" s="390"/>
      <c r="K190" s="540"/>
      <c r="L190" s="540"/>
      <c r="M190" s="540"/>
      <c r="N190" s="540"/>
      <c r="O190" s="540"/>
    </row>
    <row r="191" spans="1:15" s="348" customFormat="1" ht="43.15" customHeight="1" x14ac:dyDescent="0.2">
      <c r="A191" s="427">
        <v>3541</v>
      </c>
      <c r="B191" s="385"/>
      <c r="C191" s="428" t="s">
        <v>336</v>
      </c>
      <c r="D191" s="60">
        <f t="shared" si="3"/>
        <v>0</v>
      </c>
      <c r="E191" s="433"/>
      <c r="F191" s="434"/>
      <c r="G191" s="388"/>
      <c r="H191" s="78"/>
      <c r="I191" s="351"/>
      <c r="K191" s="534"/>
      <c r="L191" s="534"/>
      <c r="M191" s="534"/>
      <c r="N191" s="534"/>
      <c r="O191" s="534"/>
    </row>
    <row r="192" spans="1:15" s="348" customFormat="1" ht="42.75" x14ac:dyDescent="0.2">
      <c r="A192" s="427">
        <v>3551</v>
      </c>
      <c r="B192" s="385"/>
      <c r="C192" s="428" t="s">
        <v>337</v>
      </c>
      <c r="D192" s="60">
        <f t="shared" si="3"/>
        <v>60200</v>
      </c>
      <c r="E192" s="433"/>
      <c r="F192" s="435"/>
      <c r="G192" s="82">
        <f>78000-7800-10000</f>
        <v>60200</v>
      </c>
      <c r="H192" s="386"/>
      <c r="I192" s="351"/>
      <c r="K192" s="534"/>
      <c r="L192" s="534"/>
      <c r="M192" s="534"/>
      <c r="N192" s="534"/>
      <c r="O192" s="534"/>
    </row>
    <row r="193" spans="1:15" s="348" customFormat="1" ht="28.5" x14ac:dyDescent="0.2">
      <c r="A193" s="427">
        <v>3561</v>
      </c>
      <c r="B193" s="385"/>
      <c r="C193" s="428" t="s">
        <v>338</v>
      </c>
      <c r="D193" s="60">
        <f t="shared" si="3"/>
        <v>0</v>
      </c>
      <c r="E193" s="433"/>
      <c r="F193" s="438"/>
      <c r="G193" s="84"/>
      <c r="H193" s="78"/>
      <c r="I193" s="351"/>
      <c r="K193" s="534"/>
      <c r="L193" s="534"/>
      <c r="M193" s="534"/>
      <c r="N193" s="534"/>
      <c r="O193" s="534"/>
    </row>
    <row r="194" spans="1:15" s="348" customFormat="1" ht="42.75" x14ac:dyDescent="0.2">
      <c r="A194" s="427">
        <v>3571</v>
      </c>
      <c r="B194" s="385"/>
      <c r="C194" s="428" t="s">
        <v>339</v>
      </c>
      <c r="D194" s="60">
        <f t="shared" si="3"/>
        <v>70000</v>
      </c>
      <c r="E194" s="433"/>
      <c r="F194" s="435"/>
      <c r="G194" s="82">
        <v>40000</v>
      </c>
      <c r="H194" s="78">
        <f>15000+15000</f>
        <v>30000</v>
      </c>
      <c r="I194" s="351"/>
      <c r="K194" s="534"/>
      <c r="L194" s="534"/>
      <c r="M194" s="534"/>
      <c r="N194" s="534"/>
      <c r="O194" s="534"/>
    </row>
    <row r="195" spans="1:15" s="348" customFormat="1" ht="42.75" x14ac:dyDescent="0.2">
      <c r="A195" s="427">
        <v>3572</v>
      </c>
      <c r="B195" s="385"/>
      <c r="C195" s="428" t="s">
        <v>340</v>
      </c>
      <c r="D195" s="60">
        <f t="shared" si="3"/>
        <v>8600</v>
      </c>
      <c r="E195" s="433"/>
      <c r="F195" s="435"/>
      <c r="G195" s="82"/>
      <c r="H195" s="78">
        <f>14000-5400</f>
        <v>8600</v>
      </c>
      <c r="I195" s="351"/>
      <c r="K195" s="534"/>
      <c r="L195" s="534"/>
      <c r="M195" s="534"/>
      <c r="N195" s="534"/>
      <c r="O195" s="534"/>
    </row>
    <row r="196" spans="1:15" s="348" customFormat="1" ht="28.5" x14ac:dyDescent="0.2">
      <c r="A196" s="427">
        <v>3573</v>
      </c>
      <c r="B196" s="385"/>
      <c r="C196" s="428" t="s">
        <v>341</v>
      </c>
      <c r="D196" s="60">
        <f t="shared" si="3"/>
        <v>0</v>
      </c>
      <c r="E196" s="433"/>
      <c r="F196" s="435"/>
      <c r="G196" s="82"/>
      <c r="H196" s="78"/>
      <c r="I196" s="351"/>
      <c r="K196" s="534"/>
      <c r="L196" s="534"/>
      <c r="M196" s="534"/>
      <c r="N196" s="534"/>
      <c r="O196" s="534"/>
    </row>
    <row r="197" spans="1:15" s="348" customFormat="1" ht="40.5" customHeight="1" x14ac:dyDescent="0.2">
      <c r="A197" s="427">
        <v>3581</v>
      </c>
      <c r="B197" s="385"/>
      <c r="C197" s="428" t="s">
        <v>105</v>
      </c>
      <c r="D197" s="60">
        <f t="shared" si="3"/>
        <v>42750</v>
      </c>
      <c r="E197" s="433"/>
      <c r="F197" s="434"/>
      <c r="G197" s="387">
        <f>47500-4750</f>
        <v>42750</v>
      </c>
      <c r="H197" s="78"/>
      <c r="I197" s="351"/>
      <c r="K197" s="534"/>
      <c r="L197" s="534"/>
      <c r="M197" s="534"/>
      <c r="N197" s="534"/>
      <c r="O197" s="534"/>
    </row>
    <row r="198" spans="1:15" s="348" customFormat="1" ht="18.75" customHeight="1" x14ac:dyDescent="0.2">
      <c r="A198" s="427">
        <v>3591</v>
      </c>
      <c r="B198" s="385"/>
      <c r="C198" s="428" t="s">
        <v>342</v>
      </c>
      <c r="D198" s="60">
        <f t="shared" si="3"/>
        <v>9182.52</v>
      </c>
      <c r="E198" s="433"/>
      <c r="F198" s="435"/>
      <c r="G198" s="82"/>
      <c r="H198" s="386">
        <f>10500-1317.48</f>
        <v>9182.52</v>
      </c>
      <c r="I198" s="351"/>
      <c r="K198" s="534"/>
      <c r="L198" s="534"/>
      <c r="M198" s="534"/>
      <c r="N198" s="534"/>
      <c r="O198" s="534"/>
    </row>
    <row r="199" spans="1:15" s="384" customFormat="1" ht="27" customHeight="1" x14ac:dyDescent="0.2">
      <c r="A199" s="427">
        <v>3611</v>
      </c>
      <c r="B199" s="385"/>
      <c r="C199" s="428" t="s">
        <v>343</v>
      </c>
      <c r="D199" s="60">
        <f t="shared" si="3"/>
        <v>0</v>
      </c>
      <c r="E199" s="433"/>
      <c r="F199" s="434"/>
      <c r="G199" s="387"/>
      <c r="H199" s="386"/>
      <c r="I199" s="390"/>
      <c r="K199" s="540"/>
      <c r="L199" s="540"/>
      <c r="M199" s="540"/>
      <c r="N199" s="540"/>
      <c r="O199" s="540"/>
    </row>
    <row r="200" spans="1:15" s="384" customFormat="1" ht="57" x14ac:dyDescent="0.2">
      <c r="A200" s="427">
        <v>3621</v>
      </c>
      <c r="B200" s="385"/>
      <c r="C200" s="428" t="s">
        <v>107</v>
      </c>
      <c r="D200" s="60">
        <f t="shared" si="3"/>
        <v>0</v>
      </c>
      <c r="E200" s="433"/>
      <c r="F200" s="434"/>
      <c r="G200" s="387"/>
      <c r="H200" s="386"/>
      <c r="I200" s="390"/>
      <c r="K200" s="540"/>
      <c r="L200" s="540"/>
      <c r="M200" s="540"/>
      <c r="N200" s="540"/>
      <c r="O200" s="540"/>
    </row>
    <row r="201" spans="1:15" s="384" customFormat="1" ht="42.75" x14ac:dyDescent="0.2">
      <c r="A201" s="427">
        <v>3631</v>
      </c>
      <c r="B201" s="385"/>
      <c r="C201" s="428" t="s">
        <v>344</v>
      </c>
      <c r="D201" s="60">
        <f t="shared" si="3"/>
        <v>0</v>
      </c>
      <c r="E201" s="433"/>
      <c r="F201" s="434"/>
      <c r="G201" s="387"/>
      <c r="H201" s="386"/>
      <c r="I201" s="390"/>
      <c r="K201" s="540"/>
      <c r="L201" s="540"/>
      <c r="M201" s="540"/>
      <c r="N201" s="540"/>
      <c r="O201" s="540"/>
    </row>
    <row r="202" spans="1:15" s="384" customFormat="1" ht="14.25" x14ac:dyDescent="0.2">
      <c r="A202" s="427">
        <v>3641</v>
      </c>
      <c r="B202" s="385"/>
      <c r="C202" s="428" t="s">
        <v>345</v>
      </c>
      <c r="D202" s="60">
        <f t="shared" si="3"/>
        <v>0</v>
      </c>
      <c r="E202" s="433"/>
      <c r="F202" s="434"/>
      <c r="G202" s="387"/>
      <c r="H202" s="386"/>
      <c r="I202" s="390"/>
      <c r="K202" s="540"/>
      <c r="L202" s="540"/>
      <c r="M202" s="540"/>
      <c r="N202" s="540"/>
      <c r="O202" s="540"/>
    </row>
    <row r="203" spans="1:15" s="384" customFormat="1" ht="28.5" x14ac:dyDescent="0.2">
      <c r="A203" s="427">
        <v>3651</v>
      </c>
      <c r="B203" s="385"/>
      <c r="C203" s="428" t="s">
        <v>346</v>
      </c>
      <c r="D203" s="60">
        <f t="shared" si="3"/>
        <v>0</v>
      </c>
      <c r="E203" s="433"/>
      <c r="F203" s="434"/>
      <c r="G203" s="387"/>
      <c r="H203" s="386"/>
      <c r="I203" s="390"/>
      <c r="K203" s="540"/>
      <c r="L203" s="540"/>
      <c r="M203" s="540"/>
      <c r="N203" s="540"/>
      <c r="O203" s="540"/>
    </row>
    <row r="204" spans="1:15" s="384" customFormat="1" ht="42.75" x14ac:dyDescent="0.2">
      <c r="A204" s="427">
        <v>3661</v>
      </c>
      <c r="B204" s="385"/>
      <c r="C204" s="428" t="s">
        <v>347</v>
      </c>
      <c r="D204" s="60">
        <f t="shared" si="3"/>
        <v>0</v>
      </c>
      <c r="E204" s="433"/>
      <c r="F204" s="434"/>
      <c r="G204" s="387"/>
      <c r="H204" s="386"/>
      <c r="I204" s="390"/>
      <c r="K204" s="540"/>
      <c r="L204" s="540"/>
      <c r="M204" s="540"/>
      <c r="N204" s="540"/>
      <c r="O204" s="540"/>
    </row>
    <row r="205" spans="1:15" s="384" customFormat="1" ht="14.25" x14ac:dyDescent="0.2">
      <c r="A205" s="427">
        <v>3691</v>
      </c>
      <c r="B205" s="385"/>
      <c r="C205" s="428" t="s">
        <v>348</v>
      </c>
      <c r="D205" s="60">
        <f t="shared" ref="D205:D241" si="4">SUM(E205:H205)</f>
        <v>0</v>
      </c>
      <c r="E205" s="433"/>
      <c r="F205" s="434"/>
      <c r="G205" s="387"/>
      <c r="H205" s="386"/>
      <c r="I205" s="390"/>
      <c r="K205" s="540"/>
      <c r="L205" s="540"/>
      <c r="M205" s="540"/>
      <c r="N205" s="540"/>
      <c r="O205" s="540"/>
    </row>
    <row r="206" spans="1:15" s="384" customFormat="1" ht="14.25" x14ac:dyDescent="0.2">
      <c r="A206" s="427">
        <v>3711</v>
      </c>
      <c r="B206" s="385"/>
      <c r="C206" s="428" t="s">
        <v>349</v>
      </c>
      <c r="D206" s="60">
        <f t="shared" si="4"/>
        <v>0</v>
      </c>
      <c r="E206" s="433"/>
      <c r="F206" s="434"/>
      <c r="G206" s="387"/>
      <c r="H206" s="386"/>
      <c r="I206" s="390"/>
      <c r="K206" s="540"/>
      <c r="L206" s="540"/>
      <c r="M206" s="540"/>
      <c r="N206" s="540"/>
      <c r="O206" s="540"/>
    </row>
    <row r="207" spans="1:15" s="384" customFormat="1" ht="14.25" x14ac:dyDescent="0.2">
      <c r="A207" s="427">
        <v>3712</v>
      </c>
      <c r="B207" s="385"/>
      <c r="C207" s="428" t="s">
        <v>350</v>
      </c>
      <c r="D207" s="60">
        <f t="shared" si="4"/>
        <v>0</v>
      </c>
      <c r="E207" s="433"/>
      <c r="F207" s="434"/>
      <c r="G207" s="387"/>
      <c r="H207" s="386"/>
      <c r="I207" s="390"/>
      <c r="K207" s="540"/>
      <c r="L207" s="540"/>
      <c r="M207" s="540"/>
      <c r="N207" s="540"/>
      <c r="O207" s="540"/>
    </row>
    <row r="208" spans="1:15" s="384" customFormat="1" ht="14.25" x14ac:dyDescent="0.2">
      <c r="A208" s="427">
        <v>3721</v>
      </c>
      <c r="B208" s="385"/>
      <c r="C208" s="428" t="s">
        <v>351</v>
      </c>
      <c r="D208" s="60">
        <f t="shared" si="4"/>
        <v>0</v>
      </c>
      <c r="E208" s="433"/>
      <c r="F208" s="434"/>
      <c r="G208" s="387"/>
      <c r="H208" s="386"/>
      <c r="I208" s="390"/>
      <c r="K208" s="540"/>
      <c r="L208" s="540"/>
      <c r="M208" s="540"/>
      <c r="N208" s="540"/>
      <c r="O208" s="540"/>
    </row>
    <row r="209" spans="1:15" s="384" customFormat="1" ht="14.25" x14ac:dyDescent="0.2">
      <c r="A209" s="427">
        <v>3722</v>
      </c>
      <c r="B209" s="385"/>
      <c r="C209" s="428" t="s">
        <v>352</v>
      </c>
      <c r="D209" s="60">
        <f t="shared" si="4"/>
        <v>0</v>
      </c>
      <c r="E209" s="433"/>
      <c r="F209" s="434"/>
      <c r="G209" s="387"/>
      <c r="H209" s="386"/>
      <c r="I209" s="390"/>
      <c r="K209" s="540"/>
      <c r="L209" s="540"/>
      <c r="M209" s="540"/>
      <c r="N209" s="540"/>
      <c r="O209" s="540"/>
    </row>
    <row r="210" spans="1:15" s="384" customFormat="1" ht="28.5" x14ac:dyDescent="0.2">
      <c r="A210" s="427">
        <v>3731</v>
      </c>
      <c r="B210" s="385"/>
      <c r="C210" s="428" t="s">
        <v>353</v>
      </c>
      <c r="D210" s="60">
        <f t="shared" si="4"/>
        <v>0</v>
      </c>
      <c r="E210" s="433"/>
      <c r="F210" s="434"/>
      <c r="G210" s="387"/>
      <c r="H210" s="386"/>
      <c r="I210" s="390"/>
      <c r="K210" s="540"/>
      <c r="L210" s="540"/>
      <c r="M210" s="540"/>
      <c r="N210" s="540"/>
      <c r="O210" s="540"/>
    </row>
    <row r="211" spans="1:15" s="384" customFormat="1" ht="14.25" x14ac:dyDescent="0.2">
      <c r="A211" s="427">
        <v>3741</v>
      </c>
      <c r="B211" s="385"/>
      <c r="C211" s="428" t="s">
        <v>354</v>
      </c>
      <c r="D211" s="60">
        <f t="shared" si="4"/>
        <v>0</v>
      </c>
      <c r="E211" s="433"/>
      <c r="F211" s="434"/>
      <c r="G211" s="387"/>
      <c r="H211" s="386"/>
      <c r="I211" s="390"/>
      <c r="K211" s="540"/>
      <c r="L211" s="540"/>
      <c r="M211" s="540"/>
      <c r="N211" s="540"/>
      <c r="O211" s="540"/>
    </row>
    <row r="212" spans="1:15" s="384" customFormat="1" ht="14.25" x14ac:dyDescent="0.2">
      <c r="A212" s="427">
        <v>3751</v>
      </c>
      <c r="B212" s="385"/>
      <c r="C212" s="428" t="s">
        <v>110</v>
      </c>
      <c r="D212" s="60">
        <f t="shared" si="4"/>
        <v>2500</v>
      </c>
      <c r="E212" s="433"/>
      <c r="F212" s="434"/>
      <c r="G212" s="387"/>
      <c r="H212" s="386">
        <v>2500</v>
      </c>
      <c r="I212" s="390"/>
      <c r="K212" s="540"/>
      <c r="L212" s="540"/>
      <c r="M212" s="540"/>
      <c r="N212" s="540"/>
      <c r="O212" s="540"/>
    </row>
    <row r="213" spans="1:15" s="384" customFormat="1" ht="14.25" x14ac:dyDescent="0.2">
      <c r="A213" s="427">
        <v>3761</v>
      </c>
      <c r="B213" s="385"/>
      <c r="C213" s="428" t="s">
        <v>355</v>
      </c>
      <c r="D213" s="60">
        <f t="shared" si="4"/>
        <v>0</v>
      </c>
      <c r="E213" s="433"/>
      <c r="F213" s="434"/>
      <c r="G213" s="387"/>
      <c r="H213" s="386"/>
      <c r="I213" s="390"/>
      <c r="K213" s="540"/>
      <c r="L213" s="540"/>
      <c r="M213" s="540"/>
      <c r="N213" s="540"/>
      <c r="O213" s="540"/>
    </row>
    <row r="214" spans="1:15" s="384" customFormat="1" ht="28.5" x14ac:dyDescent="0.2">
      <c r="A214" s="427">
        <v>3771</v>
      </c>
      <c r="B214" s="385"/>
      <c r="C214" s="428" t="s">
        <v>356</v>
      </c>
      <c r="D214" s="60">
        <f t="shared" si="4"/>
        <v>0</v>
      </c>
      <c r="E214" s="433"/>
      <c r="F214" s="434"/>
      <c r="G214" s="387"/>
      <c r="H214" s="386"/>
      <c r="I214" s="390"/>
      <c r="K214" s="540"/>
      <c r="L214" s="540"/>
      <c r="M214" s="540"/>
      <c r="N214" s="540"/>
      <c r="O214" s="540"/>
    </row>
    <row r="215" spans="1:15" s="384" customFormat="1" ht="57" x14ac:dyDescent="0.2">
      <c r="A215" s="427">
        <v>3781</v>
      </c>
      <c r="B215" s="385"/>
      <c r="C215" s="428" t="s">
        <v>357</v>
      </c>
      <c r="D215" s="60">
        <f t="shared" si="4"/>
        <v>0</v>
      </c>
      <c r="E215" s="433"/>
      <c r="F215" s="434"/>
      <c r="G215" s="387"/>
      <c r="H215" s="386"/>
      <c r="I215" s="390"/>
      <c r="K215" s="540"/>
      <c r="L215" s="540"/>
      <c r="M215" s="540"/>
      <c r="N215" s="540"/>
      <c r="O215" s="540"/>
    </row>
    <row r="216" spans="1:15" s="384" customFormat="1" ht="57" x14ac:dyDescent="0.2">
      <c r="A216" s="427">
        <v>3782</v>
      </c>
      <c r="B216" s="385"/>
      <c r="C216" s="428" t="s">
        <v>358</v>
      </c>
      <c r="D216" s="60">
        <f t="shared" si="4"/>
        <v>0</v>
      </c>
      <c r="E216" s="433"/>
      <c r="F216" s="434"/>
      <c r="G216" s="387"/>
      <c r="H216" s="386"/>
      <c r="I216" s="390"/>
      <c r="K216" s="540"/>
      <c r="L216" s="540"/>
      <c r="M216" s="540"/>
      <c r="N216" s="540"/>
      <c r="O216" s="540"/>
    </row>
    <row r="217" spans="1:15" s="384" customFormat="1" ht="28.5" x14ac:dyDescent="0.2">
      <c r="A217" s="427">
        <v>3791</v>
      </c>
      <c r="B217" s="385"/>
      <c r="C217" s="428" t="s">
        <v>114</v>
      </c>
      <c r="D217" s="60">
        <f t="shared" si="4"/>
        <v>0</v>
      </c>
      <c r="E217" s="433"/>
      <c r="F217" s="434"/>
      <c r="G217" s="387"/>
      <c r="H217" s="386"/>
      <c r="I217" s="390"/>
      <c r="K217" s="540"/>
      <c r="L217" s="540"/>
      <c r="M217" s="540"/>
      <c r="N217" s="540"/>
      <c r="O217" s="540"/>
    </row>
    <row r="218" spans="1:15" s="384" customFormat="1" ht="28.5" x14ac:dyDescent="0.2">
      <c r="A218" s="427">
        <v>3792</v>
      </c>
      <c r="B218" s="385"/>
      <c r="C218" s="428" t="s">
        <v>359</v>
      </c>
      <c r="D218" s="60">
        <f t="shared" si="4"/>
        <v>0</v>
      </c>
      <c r="E218" s="433"/>
      <c r="F218" s="434"/>
      <c r="G218" s="387"/>
      <c r="H218" s="386"/>
      <c r="I218" s="390"/>
      <c r="K218" s="540"/>
      <c r="L218" s="540"/>
      <c r="M218" s="540"/>
      <c r="N218" s="540"/>
      <c r="O218" s="540"/>
    </row>
    <row r="219" spans="1:15" s="384" customFormat="1" ht="14.25" x14ac:dyDescent="0.2">
      <c r="A219" s="427">
        <v>3811</v>
      </c>
      <c r="B219" s="385"/>
      <c r="C219" s="428" t="s">
        <v>360</v>
      </c>
      <c r="D219" s="60">
        <f t="shared" si="4"/>
        <v>0</v>
      </c>
      <c r="E219" s="433"/>
      <c r="F219" s="434"/>
      <c r="G219" s="387"/>
      <c r="H219" s="386"/>
      <c r="I219" s="390"/>
      <c r="K219" s="540"/>
      <c r="L219" s="540"/>
      <c r="M219" s="540"/>
      <c r="N219" s="540"/>
      <c r="O219" s="540"/>
    </row>
    <row r="220" spans="1:15" s="384" customFormat="1" ht="14.25" x14ac:dyDescent="0.2">
      <c r="A220" s="427">
        <v>3821</v>
      </c>
      <c r="B220" s="385"/>
      <c r="C220" s="428" t="s">
        <v>112</v>
      </c>
      <c r="D220" s="60">
        <f t="shared" si="4"/>
        <v>0</v>
      </c>
      <c r="E220" s="433"/>
      <c r="F220" s="434"/>
      <c r="G220" s="387"/>
      <c r="H220" s="386"/>
      <c r="I220" s="390"/>
      <c r="K220" s="540"/>
      <c r="L220" s="540"/>
      <c r="M220" s="540"/>
      <c r="N220" s="540"/>
      <c r="O220" s="540"/>
    </row>
    <row r="221" spans="1:15" s="384" customFormat="1" ht="14.25" x14ac:dyDescent="0.2">
      <c r="A221" s="427">
        <v>3822</v>
      </c>
      <c r="B221" s="385"/>
      <c r="C221" s="428" t="s">
        <v>113</v>
      </c>
      <c r="D221" s="60">
        <f t="shared" si="4"/>
        <v>0</v>
      </c>
      <c r="E221" s="433"/>
      <c r="F221" s="434"/>
      <c r="G221" s="387"/>
      <c r="H221" s="386"/>
      <c r="I221" s="390"/>
      <c r="K221" s="540"/>
      <c r="L221" s="540"/>
      <c r="M221" s="540"/>
      <c r="N221" s="540"/>
      <c r="O221" s="540"/>
    </row>
    <row r="222" spans="1:15" s="384" customFormat="1" ht="14.25" x14ac:dyDescent="0.2">
      <c r="A222" s="427">
        <v>3831</v>
      </c>
      <c r="B222" s="385"/>
      <c r="C222" s="428" t="s">
        <v>233</v>
      </c>
      <c r="D222" s="60">
        <f t="shared" si="4"/>
        <v>0</v>
      </c>
      <c r="E222" s="433"/>
      <c r="F222" s="434"/>
      <c r="G222" s="387"/>
      <c r="H222" s="386"/>
      <c r="I222" s="390"/>
      <c r="K222" s="540"/>
      <c r="L222" s="540"/>
      <c r="M222" s="540"/>
      <c r="N222" s="540"/>
      <c r="O222" s="540"/>
    </row>
    <row r="223" spans="1:15" s="384" customFormat="1" ht="14.25" x14ac:dyDescent="0.2">
      <c r="A223" s="427">
        <v>3841</v>
      </c>
      <c r="B223" s="385"/>
      <c r="C223" s="428" t="s">
        <v>361</v>
      </c>
      <c r="D223" s="60">
        <f t="shared" si="4"/>
        <v>0</v>
      </c>
      <c r="E223" s="433"/>
      <c r="F223" s="434"/>
      <c r="G223" s="387"/>
      <c r="H223" s="386"/>
      <c r="I223" s="390"/>
      <c r="K223" s="540"/>
      <c r="L223" s="540"/>
      <c r="M223" s="540"/>
      <c r="N223" s="540"/>
      <c r="O223" s="540"/>
    </row>
    <row r="224" spans="1:15" s="384" customFormat="1" ht="14.25" x14ac:dyDescent="0.2">
      <c r="A224" s="427">
        <v>3851</v>
      </c>
      <c r="B224" s="385"/>
      <c r="C224" s="428" t="s">
        <v>362</v>
      </c>
      <c r="D224" s="60">
        <f t="shared" si="4"/>
        <v>0</v>
      </c>
      <c r="E224" s="433"/>
      <c r="F224" s="434"/>
      <c r="G224" s="387"/>
      <c r="H224" s="386"/>
      <c r="I224" s="390"/>
      <c r="K224" s="540"/>
      <c r="L224" s="540"/>
      <c r="M224" s="540"/>
      <c r="N224" s="540"/>
      <c r="O224" s="540"/>
    </row>
    <row r="225" spans="1:15" s="384" customFormat="1" ht="14.25" x14ac:dyDescent="0.2">
      <c r="A225" s="427">
        <v>3911</v>
      </c>
      <c r="B225" s="385"/>
      <c r="C225" s="428" t="s">
        <v>363</v>
      </c>
      <c r="D225" s="60">
        <f t="shared" si="4"/>
        <v>0</v>
      </c>
      <c r="E225" s="433"/>
      <c r="F225" s="434"/>
      <c r="G225" s="387"/>
      <c r="H225" s="386"/>
      <c r="I225" s="390"/>
      <c r="K225" s="540"/>
      <c r="L225" s="540"/>
      <c r="M225" s="540"/>
      <c r="N225" s="540"/>
      <c r="O225" s="540"/>
    </row>
    <row r="226" spans="1:15" s="384" customFormat="1" ht="14.25" x14ac:dyDescent="0.2">
      <c r="A226" s="427">
        <v>3921</v>
      </c>
      <c r="B226" s="385"/>
      <c r="C226" s="428" t="s">
        <v>364</v>
      </c>
      <c r="D226" s="60">
        <f t="shared" si="4"/>
        <v>6500</v>
      </c>
      <c r="E226" s="433"/>
      <c r="F226" s="439"/>
      <c r="G226" s="387"/>
      <c r="H226" s="386">
        <v>6500</v>
      </c>
      <c r="I226" s="390"/>
      <c r="K226" s="540"/>
      <c r="L226" s="540"/>
      <c r="M226" s="540"/>
      <c r="N226" s="540"/>
      <c r="O226" s="540"/>
    </row>
    <row r="227" spans="1:15" s="384" customFormat="1" ht="14.25" x14ac:dyDescent="0.2">
      <c r="A227" s="427">
        <v>3922</v>
      </c>
      <c r="B227" s="385"/>
      <c r="C227" s="428" t="s">
        <v>365</v>
      </c>
      <c r="D227" s="60">
        <f t="shared" si="4"/>
        <v>0</v>
      </c>
      <c r="E227" s="433"/>
      <c r="F227" s="434"/>
      <c r="G227" s="387"/>
      <c r="H227" s="386"/>
      <c r="I227" s="390"/>
      <c r="K227" s="540"/>
      <c r="L227" s="540"/>
      <c r="M227" s="540"/>
      <c r="N227" s="540"/>
      <c r="O227" s="540"/>
    </row>
    <row r="228" spans="1:15" s="384" customFormat="1" ht="14.25" x14ac:dyDescent="0.2">
      <c r="A228" s="427">
        <v>3931</v>
      </c>
      <c r="B228" s="385"/>
      <c r="C228" s="428" t="s">
        <v>366</v>
      </c>
      <c r="D228" s="60">
        <f t="shared" si="4"/>
        <v>0</v>
      </c>
      <c r="E228" s="433"/>
      <c r="F228" s="434"/>
      <c r="G228" s="387"/>
      <c r="H228" s="386"/>
      <c r="I228" s="390"/>
      <c r="K228" s="540"/>
      <c r="L228" s="540"/>
      <c r="M228" s="540"/>
      <c r="N228" s="540"/>
      <c r="O228" s="540"/>
    </row>
    <row r="229" spans="1:15" s="384" customFormat="1" ht="14.25" x14ac:dyDescent="0.2">
      <c r="A229" s="427">
        <v>3941</v>
      </c>
      <c r="B229" s="385"/>
      <c r="C229" s="428" t="s">
        <v>367</v>
      </c>
      <c r="D229" s="60">
        <f t="shared" si="4"/>
        <v>0</v>
      </c>
      <c r="E229" s="433"/>
      <c r="F229" s="434"/>
      <c r="G229" s="387"/>
      <c r="H229" s="386"/>
      <c r="I229" s="390"/>
      <c r="K229" s="540"/>
      <c r="L229" s="540"/>
      <c r="M229" s="540"/>
      <c r="N229" s="540"/>
      <c r="O229" s="540"/>
    </row>
    <row r="230" spans="1:15" s="384" customFormat="1" ht="28.5" x14ac:dyDescent="0.2">
      <c r="A230" s="427">
        <v>3942</v>
      </c>
      <c r="B230" s="385"/>
      <c r="C230" s="428" t="s">
        <v>368</v>
      </c>
      <c r="D230" s="60">
        <f t="shared" si="4"/>
        <v>0</v>
      </c>
      <c r="E230" s="433"/>
      <c r="F230" s="434"/>
      <c r="G230" s="387"/>
      <c r="H230" s="386"/>
      <c r="I230" s="390"/>
      <c r="K230" s="540"/>
      <c r="L230" s="540"/>
      <c r="M230" s="540"/>
      <c r="N230" s="540"/>
      <c r="O230" s="540"/>
    </row>
    <row r="231" spans="1:15" s="384" customFormat="1" ht="14.25" x14ac:dyDescent="0.2">
      <c r="A231" s="427">
        <v>3943</v>
      </c>
      <c r="B231" s="385"/>
      <c r="C231" s="428" t="s">
        <v>369</v>
      </c>
      <c r="D231" s="60">
        <f t="shared" si="4"/>
        <v>0</v>
      </c>
      <c r="E231" s="433"/>
      <c r="F231" s="434"/>
      <c r="G231" s="387"/>
      <c r="H231" s="386"/>
      <c r="I231" s="390"/>
      <c r="K231" s="540"/>
      <c r="L231" s="540"/>
      <c r="M231" s="540"/>
      <c r="N231" s="540"/>
      <c r="O231" s="540"/>
    </row>
    <row r="232" spans="1:15" s="384" customFormat="1" ht="28.5" x14ac:dyDescent="0.2">
      <c r="A232" s="427">
        <v>3944</v>
      </c>
      <c r="B232" s="385"/>
      <c r="C232" s="428" t="s">
        <v>370</v>
      </c>
      <c r="D232" s="60">
        <f t="shared" si="4"/>
        <v>0</v>
      </c>
      <c r="E232" s="433"/>
      <c r="F232" s="434"/>
      <c r="G232" s="387"/>
      <c r="H232" s="386"/>
      <c r="I232" s="390"/>
      <c r="K232" s="540"/>
      <c r="L232" s="540"/>
      <c r="M232" s="540"/>
      <c r="N232" s="540"/>
      <c r="O232" s="540"/>
    </row>
    <row r="233" spans="1:15" s="384" customFormat="1" ht="28.5" x14ac:dyDescent="0.2">
      <c r="A233" s="427">
        <v>3951</v>
      </c>
      <c r="B233" s="385"/>
      <c r="C233" s="428" t="s">
        <v>371</v>
      </c>
      <c r="D233" s="60">
        <f t="shared" si="4"/>
        <v>0</v>
      </c>
      <c r="E233" s="433"/>
      <c r="F233" s="434"/>
      <c r="G233" s="387"/>
      <c r="H233" s="386"/>
      <c r="I233" s="390"/>
      <c r="K233" s="540"/>
      <c r="L233" s="540"/>
      <c r="M233" s="540"/>
      <c r="N233" s="540"/>
      <c r="O233" s="540"/>
    </row>
    <row r="234" spans="1:15" s="384" customFormat="1" ht="14.25" x14ac:dyDescent="0.2">
      <c r="A234" s="427">
        <v>3961</v>
      </c>
      <c r="B234" s="385"/>
      <c r="C234" s="428" t="s">
        <v>372</v>
      </c>
      <c r="D234" s="60">
        <f t="shared" si="4"/>
        <v>0</v>
      </c>
      <c r="E234" s="433"/>
      <c r="F234" s="434"/>
      <c r="G234" s="387"/>
      <c r="H234" s="386"/>
      <c r="I234" s="390"/>
      <c r="K234" s="540"/>
      <c r="L234" s="540"/>
      <c r="M234" s="540"/>
      <c r="N234" s="540"/>
      <c r="O234" s="540"/>
    </row>
    <row r="235" spans="1:15" s="384" customFormat="1" ht="14.25" x14ac:dyDescent="0.2">
      <c r="A235" s="427">
        <v>3962</v>
      </c>
      <c r="B235" s="385"/>
      <c r="C235" s="428" t="s">
        <v>373</v>
      </c>
      <c r="D235" s="60">
        <f t="shared" si="4"/>
        <v>0</v>
      </c>
      <c r="E235" s="433"/>
      <c r="F235" s="434"/>
      <c r="G235" s="387"/>
      <c r="H235" s="386"/>
      <c r="I235" s="390"/>
      <c r="K235" s="540"/>
      <c r="L235" s="540"/>
      <c r="M235" s="540"/>
      <c r="N235" s="540"/>
      <c r="O235" s="540"/>
    </row>
    <row r="236" spans="1:15" s="384" customFormat="1" ht="28.5" x14ac:dyDescent="0.2">
      <c r="A236" s="427">
        <v>3991</v>
      </c>
      <c r="B236" s="385"/>
      <c r="C236" s="428" t="s">
        <v>374</v>
      </c>
      <c r="D236" s="60">
        <f t="shared" si="4"/>
        <v>0</v>
      </c>
      <c r="E236" s="433"/>
      <c r="F236" s="434"/>
      <c r="G236" s="387"/>
      <c r="H236" s="386"/>
      <c r="I236" s="390"/>
      <c r="K236" s="540"/>
      <c r="L236" s="540"/>
      <c r="M236" s="540"/>
      <c r="N236" s="540"/>
      <c r="O236" s="540"/>
    </row>
    <row r="237" spans="1:15" s="384" customFormat="1" ht="28.5" x14ac:dyDescent="0.2">
      <c r="A237" s="427">
        <v>3992</v>
      </c>
      <c r="B237" s="385"/>
      <c r="C237" s="428" t="s">
        <v>375</v>
      </c>
      <c r="D237" s="60">
        <f t="shared" si="4"/>
        <v>0</v>
      </c>
      <c r="E237" s="433"/>
      <c r="F237" s="434"/>
      <c r="G237" s="387"/>
      <c r="H237" s="386"/>
      <c r="I237" s="390"/>
      <c r="K237" s="540"/>
      <c r="L237" s="540"/>
      <c r="M237" s="540"/>
      <c r="N237" s="540"/>
      <c r="O237" s="540"/>
    </row>
    <row r="238" spans="1:15" s="384" customFormat="1" ht="14.25" x14ac:dyDescent="0.2">
      <c r="A238" s="427">
        <v>3993</v>
      </c>
      <c r="B238" s="385"/>
      <c r="C238" s="428" t="s">
        <v>376</v>
      </c>
      <c r="D238" s="60">
        <f t="shared" si="4"/>
        <v>0</v>
      </c>
      <c r="E238" s="433"/>
      <c r="F238" s="434"/>
      <c r="G238" s="387"/>
      <c r="H238" s="386"/>
      <c r="I238" s="390"/>
      <c r="K238" s="540"/>
      <c r="L238" s="540"/>
      <c r="M238" s="540"/>
      <c r="N238" s="540"/>
      <c r="O238" s="540"/>
    </row>
    <row r="239" spans="1:15" s="384" customFormat="1" ht="14.25" x14ac:dyDescent="0.2">
      <c r="A239" s="427">
        <v>3994</v>
      </c>
      <c r="B239" s="385"/>
      <c r="C239" s="428" t="s">
        <v>377</v>
      </c>
      <c r="D239" s="60">
        <f t="shared" si="4"/>
        <v>0</v>
      </c>
      <c r="E239" s="433"/>
      <c r="F239" s="434"/>
      <c r="G239" s="387"/>
      <c r="H239" s="386"/>
      <c r="I239" s="390"/>
      <c r="K239" s="540"/>
      <c r="L239" s="540"/>
      <c r="M239" s="540"/>
      <c r="N239" s="540"/>
      <c r="O239" s="540"/>
    </row>
    <row r="240" spans="1:15" s="384" customFormat="1" ht="14.25" x14ac:dyDescent="0.2">
      <c r="A240" s="427">
        <v>3995</v>
      </c>
      <c r="B240" s="385"/>
      <c r="C240" s="428" t="s">
        <v>378</v>
      </c>
      <c r="D240" s="60">
        <f t="shared" si="4"/>
        <v>0</v>
      </c>
      <c r="E240" s="433"/>
      <c r="F240" s="434"/>
      <c r="G240" s="387"/>
      <c r="H240" s="386"/>
      <c r="I240" s="390"/>
      <c r="K240" s="540"/>
      <c r="L240" s="540"/>
      <c r="M240" s="540"/>
      <c r="N240" s="540"/>
      <c r="O240" s="540"/>
    </row>
    <row r="241" spans="1:15" s="384" customFormat="1" ht="14.25" x14ac:dyDescent="0.2">
      <c r="A241" s="427">
        <v>3996</v>
      </c>
      <c r="B241" s="385"/>
      <c r="C241" s="428" t="s">
        <v>379</v>
      </c>
      <c r="D241" s="60">
        <f t="shared" si="4"/>
        <v>0</v>
      </c>
      <c r="E241" s="433"/>
      <c r="F241" s="434"/>
      <c r="G241" s="387"/>
      <c r="H241" s="386"/>
      <c r="I241" s="390"/>
      <c r="K241" s="540"/>
      <c r="L241" s="540"/>
      <c r="M241" s="540"/>
      <c r="N241" s="540"/>
      <c r="O241" s="540"/>
    </row>
    <row r="242" spans="1:15" s="344" customFormat="1" ht="25.5" x14ac:dyDescent="0.2">
      <c r="A242" s="349"/>
      <c r="B242" s="349"/>
      <c r="C242" s="362" t="s">
        <v>18</v>
      </c>
      <c r="D242" s="64">
        <f>SUM(D137:D241)</f>
        <v>1390912.73</v>
      </c>
      <c r="E242" s="64">
        <f>SUM(E137:E241)</f>
        <v>0</v>
      </c>
      <c r="F242" s="64">
        <f>SUM(F137:F241)</f>
        <v>283200</v>
      </c>
      <c r="G242" s="64">
        <f>SUM(G137:G241)</f>
        <v>223430.21</v>
      </c>
      <c r="H242" s="64">
        <f>SUM(H137:H241)</f>
        <v>884282.52</v>
      </c>
      <c r="I242" s="351"/>
      <c r="J242" s="328"/>
      <c r="K242" s="538"/>
      <c r="L242" s="538"/>
      <c r="M242" s="538"/>
      <c r="N242" s="538"/>
      <c r="O242" s="538"/>
    </row>
    <row r="243" spans="1:15" x14ac:dyDescent="0.2">
      <c r="A243" s="354">
        <v>4419</v>
      </c>
      <c r="B243" s="354"/>
      <c r="C243" s="361" t="s">
        <v>432</v>
      </c>
      <c r="D243" s="35">
        <f>SUM(E243:H243)</f>
        <v>0</v>
      </c>
      <c r="E243" s="440"/>
      <c r="F243" s="441"/>
      <c r="G243" s="371"/>
      <c r="H243" s="369"/>
      <c r="I243" s="355"/>
    </row>
    <row r="244" spans="1:15" s="344" customFormat="1" ht="24.75" customHeight="1" x14ac:dyDescent="0.2">
      <c r="A244" s="655" t="s">
        <v>116</v>
      </c>
      <c r="B244" s="656"/>
      <c r="C244" s="657"/>
      <c r="D244" s="22">
        <f>SUM(D243:D243)</f>
        <v>0</v>
      </c>
      <c r="E244" s="22">
        <f t="shared" ref="E244:H244" si="5">SUM(E243:E243)</f>
        <v>0</v>
      </c>
      <c r="F244" s="22">
        <f>SUM(F243:F243)</f>
        <v>0</v>
      </c>
      <c r="G244" s="22">
        <f t="shared" si="5"/>
        <v>0</v>
      </c>
      <c r="H244" s="22">
        <f t="shared" si="5"/>
        <v>0</v>
      </c>
      <c r="I244" s="350"/>
      <c r="K244" s="538"/>
      <c r="L244" s="538"/>
      <c r="M244" s="538"/>
      <c r="N244" s="538"/>
      <c r="O244" s="538"/>
    </row>
    <row r="245" spans="1:15" s="364" customFormat="1" ht="14.25" x14ac:dyDescent="0.2">
      <c r="A245" s="427">
        <v>5111</v>
      </c>
      <c r="B245" s="354"/>
      <c r="C245" s="428" t="s">
        <v>502</v>
      </c>
      <c r="D245" s="68">
        <f>SUM(E245:H245)</f>
        <v>75000</v>
      </c>
      <c r="E245" s="442"/>
      <c r="F245" s="441"/>
      <c r="G245" s="371"/>
      <c r="H245" s="369">
        <v>75000</v>
      </c>
      <c r="I245" s="363"/>
      <c r="K245" s="541"/>
      <c r="L245" s="541"/>
      <c r="M245" s="541"/>
      <c r="N245" s="541"/>
      <c r="O245" s="541"/>
    </row>
    <row r="246" spans="1:15" s="364" customFormat="1" ht="28.5" x14ac:dyDescent="0.2">
      <c r="A246" s="427">
        <v>5151</v>
      </c>
      <c r="B246" s="354"/>
      <c r="C246" s="428" t="s">
        <v>430</v>
      </c>
      <c r="D246" s="68">
        <f>SUM(E246:H246)</f>
        <v>25000</v>
      </c>
      <c r="E246" s="442"/>
      <c r="F246" s="441"/>
      <c r="G246" s="371"/>
      <c r="H246" s="369">
        <v>25000</v>
      </c>
      <c r="I246" s="363"/>
      <c r="K246" s="541"/>
      <c r="L246" s="541"/>
      <c r="M246" s="541"/>
      <c r="N246" s="541"/>
      <c r="O246" s="541"/>
    </row>
    <row r="247" spans="1:15" s="364" customFormat="1" ht="14.25" x14ac:dyDescent="0.2">
      <c r="A247" s="427">
        <v>5211</v>
      </c>
      <c r="B247" s="354"/>
      <c r="C247" s="428"/>
      <c r="D247" s="68">
        <f>SUM(E247:H247)</f>
        <v>0</v>
      </c>
      <c r="E247" s="442"/>
      <c r="F247" s="441"/>
      <c r="G247" s="371"/>
      <c r="H247" s="369"/>
      <c r="I247" s="363"/>
      <c r="K247" s="541"/>
      <c r="L247" s="541"/>
      <c r="M247" s="541"/>
      <c r="N247" s="541"/>
      <c r="O247" s="541"/>
    </row>
    <row r="248" spans="1:15" s="364" customFormat="1" ht="14.25" x14ac:dyDescent="0.2">
      <c r="A248" s="427"/>
      <c r="B248" s="354"/>
      <c r="C248" s="428"/>
      <c r="D248" s="68">
        <f>SUM(E248:H248)</f>
        <v>0</v>
      </c>
      <c r="E248" s="442"/>
      <c r="F248" s="441"/>
      <c r="G248" s="371"/>
      <c r="H248" s="369"/>
      <c r="I248" s="363"/>
      <c r="K248" s="541"/>
      <c r="L248" s="541"/>
      <c r="M248" s="541"/>
      <c r="N248" s="541"/>
      <c r="O248" s="541"/>
    </row>
    <row r="249" spans="1:15" s="364" customFormat="1" ht="14.25" x14ac:dyDescent="0.2">
      <c r="A249" s="427">
        <v>5611</v>
      </c>
      <c r="B249" s="354"/>
      <c r="C249" s="428" t="s">
        <v>465</v>
      </c>
      <c r="D249" s="68">
        <f t="shared" ref="D249:D252" si="6">SUM(E249:H249)</f>
        <v>0</v>
      </c>
      <c r="E249" s="442"/>
      <c r="F249" s="441"/>
      <c r="G249" s="371"/>
      <c r="H249" s="369"/>
      <c r="I249" s="363"/>
      <c r="K249" s="541"/>
      <c r="L249" s="541"/>
      <c r="M249" s="541"/>
      <c r="N249" s="541"/>
      <c r="O249" s="541"/>
    </row>
    <row r="250" spans="1:15" s="364" customFormat="1" ht="42.75" x14ac:dyDescent="0.2">
      <c r="A250" s="427">
        <v>5641</v>
      </c>
      <c r="B250" s="354"/>
      <c r="C250" s="428" t="s">
        <v>504</v>
      </c>
      <c r="D250" s="68">
        <f t="shared" si="6"/>
        <v>17000</v>
      </c>
      <c r="E250" s="442"/>
      <c r="F250" s="565">
        <f>30000-13000</f>
        <v>17000</v>
      </c>
      <c r="G250" s="371"/>
      <c r="H250" s="369"/>
      <c r="I250" s="363"/>
      <c r="K250" s="541"/>
      <c r="L250" s="541"/>
      <c r="M250" s="541"/>
      <c r="N250" s="541"/>
      <c r="O250" s="541"/>
    </row>
    <row r="251" spans="1:15" s="364" customFormat="1" ht="14.25" x14ac:dyDescent="0.2">
      <c r="A251" s="427"/>
      <c r="B251" s="354"/>
      <c r="C251" s="428"/>
      <c r="D251" s="68"/>
      <c r="E251" s="442"/>
      <c r="F251" s="441"/>
      <c r="G251" s="371"/>
      <c r="H251" s="369"/>
      <c r="I251" s="363"/>
      <c r="K251" s="541"/>
      <c r="L251" s="541"/>
      <c r="M251" s="541"/>
      <c r="N251" s="541"/>
      <c r="O251" s="541"/>
    </row>
    <row r="252" spans="1:15" s="364" customFormat="1" x14ac:dyDescent="0.2">
      <c r="A252" s="354"/>
      <c r="B252" s="354"/>
      <c r="C252" s="361"/>
      <c r="D252" s="68">
        <f t="shared" si="6"/>
        <v>0</v>
      </c>
      <c r="E252" s="442"/>
      <c r="F252" s="441"/>
      <c r="G252" s="371"/>
      <c r="H252" s="369"/>
      <c r="I252" s="363"/>
      <c r="K252" s="541"/>
      <c r="L252" s="541"/>
      <c r="M252" s="541"/>
      <c r="N252" s="541"/>
      <c r="O252" s="541"/>
    </row>
    <row r="253" spans="1:15" s="344" customFormat="1" ht="25.5" x14ac:dyDescent="0.2">
      <c r="A253" s="349"/>
      <c r="B253" s="349"/>
      <c r="C253" s="362" t="s">
        <v>117</v>
      </c>
      <c r="D253" s="22">
        <f t="shared" ref="D253:G253" si="7">SUM(D245:D252)</f>
        <v>117000</v>
      </c>
      <c r="E253" s="22">
        <f t="shared" si="7"/>
        <v>0</v>
      </c>
      <c r="F253" s="22">
        <f t="shared" si="7"/>
        <v>17000</v>
      </c>
      <c r="G253" s="22">
        <f t="shared" si="7"/>
        <v>0</v>
      </c>
      <c r="H253" s="22">
        <f>SUM(H245:H252)</f>
        <v>100000</v>
      </c>
      <c r="I253" s="350"/>
      <c r="K253" s="538"/>
      <c r="L253" s="538"/>
      <c r="M253" s="538"/>
      <c r="N253" s="538"/>
      <c r="O253" s="538"/>
    </row>
    <row r="254" spans="1:15" x14ac:dyDescent="0.2">
      <c r="A254" s="354"/>
      <c r="B254" s="354"/>
      <c r="C254" s="356"/>
      <c r="D254" s="35">
        <f>SUM(E254:H254)</f>
        <v>0</v>
      </c>
      <c r="E254" s="440"/>
      <c r="F254" s="441"/>
      <c r="G254" s="371"/>
      <c r="H254" s="369"/>
      <c r="I254" s="355"/>
    </row>
    <row r="255" spans="1:15" x14ac:dyDescent="0.2">
      <c r="A255" s="354"/>
      <c r="B255" s="354"/>
      <c r="C255" s="361"/>
      <c r="D255" s="35">
        <f>SUM(E255:H255)</f>
        <v>0</v>
      </c>
      <c r="E255" s="440"/>
      <c r="F255" s="441"/>
      <c r="G255" s="371"/>
      <c r="H255" s="369"/>
      <c r="I255" s="355"/>
    </row>
    <row r="256" spans="1:15" x14ac:dyDescent="0.2">
      <c r="A256" s="354"/>
      <c r="B256" s="354"/>
      <c r="C256" s="361"/>
      <c r="D256" s="35">
        <f>SUM(E256:H256)</f>
        <v>0</v>
      </c>
      <c r="E256" s="440"/>
      <c r="F256" s="441"/>
      <c r="G256" s="371"/>
      <c r="H256" s="369"/>
      <c r="I256" s="355"/>
    </row>
    <row r="257" spans="1:15" x14ac:dyDescent="0.2">
      <c r="A257" s="354"/>
      <c r="B257" s="354"/>
      <c r="C257" s="361"/>
      <c r="D257" s="35">
        <f>SUM(E257:H257)</f>
        <v>0</v>
      </c>
      <c r="E257" s="440"/>
      <c r="F257" s="441"/>
      <c r="G257" s="371"/>
      <c r="H257" s="369"/>
      <c r="I257" s="355"/>
    </row>
    <row r="258" spans="1:15" s="344" customFormat="1" ht="25.5" x14ac:dyDescent="0.2">
      <c r="A258" s="349"/>
      <c r="B258" s="349"/>
      <c r="C258" s="362" t="s">
        <v>118</v>
      </c>
      <c r="D258" s="22">
        <f>SUM(D254:D257)</f>
        <v>0</v>
      </c>
      <c r="E258" s="22">
        <f>SUM(E254:E257)</f>
        <v>0</v>
      </c>
      <c r="F258" s="22">
        <f t="shared" ref="F258:H258" si="8">SUM(F254:F257)</f>
        <v>0</v>
      </c>
      <c r="G258" s="22">
        <f t="shared" si="8"/>
        <v>0</v>
      </c>
      <c r="H258" s="22">
        <f t="shared" si="8"/>
        <v>0</v>
      </c>
      <c r="I258" s="350"/>
      <c r="J258" s="328"/>
      <c r="K258" s="538"/>
      <c r="L258" s="538"/>
      <c r="M258" s="538"/>
      <c r="N258" s="538"/>
      <c r="O258" s="538"/>
    </row>
    <row r="259" spans="1:15" x14ac:dyDescent="0.2">
      <c r="A259" s="354"/>
      <c r="B259" s="354"/>
      <c r="C259" s="361"/>
      <c r="D259" s="35">
        <f>SUM(E259:H259)</f>
        <v>0</v>
      </c>
      <c r="E259" s="440"/>
      <c r="F259" s="441"/>
      <c r="G259" s="371"/>
      <c r="H259" s="369"/>
      <c r="I259" s="355"/>
    </row>
    <row r="260" spans="1:15" x14ac:dyDescent="0.2">
      <c r="A260" s="354"/>
      <c r="B260" s="354"/>
      <c r="C260" s="361"/>
      <c r="D260" s="35">
        <f>SUM(E260:H260)</f>
        <v>0</v>
      </c>
      <c r="E260" s="440"/>
      <c r="F260" s="441"/>
      <c r="G260" s="371"/>
      <c r="H260" s="369"/>
      <c r="I260" s="355"/>
    </row>
    <row r="261" spans="1:15" s="344" customFormat="1" x14ac:dyDescent="0.2">
      <c r="A261" s="349"/>
      <c r="B261" s="349"/>
      <c r="C261" s="362" t="s">
        <v>119</v>
      </c>
      <c r="D261" s="22">
        <f t="shared" ref="D261:H261" si="9">SUM(D259:D260)</f>
        <v>0</v>
      </c>
      <c r="E261" s="22">
        <f t="shared" si="9"/>
        <v>0</v>
      </c>
      <c r="F261" s="22">
        <f t="shared" si="9"/>
        <v>0</v>
      </c>
      <c r="G261" s="22">
        <f t="shared" si="9"/>
        <v>0</v>
      </c>
      <c r="H261" s="22">
        <f t="shared" si="9"/>
        <v>0</v>
      </c>
      <c r="I261" s="350"/>
      <c r="K261" s="538"/>
      <c r="L261" s="538"/>
      <c r="M261" s="538"/>
      <c r="N261" s="538"/>
      <c r="O261" s="538"/>
    </row>
    <row r="262" spans="1:15" s="344" customFormat="1" ht="17.25" customHeight="1" x14ac:dyDescent="0.2">
      <c r="A262" s="379"/>
      <c r="B262" s="379"/>
      <c r="C262" s="380" t="s">
        <v>19</v>
      </c>
      <c r="D262" s="131">
        <f>SUM(D261,D258,D253,D244,D242,D136,D71)</f>
        <v>17338931.289999999</v>
      </c>
      <c r="E262" s="131">
        <f>SUM(E261,E258,E253,E244,E242,E136,E71)</f>
        <v>7081500.0000000009</v>
      </c>
      <c r="F262" s="131">
        <f>SUM(F261,F258,F253,F244,F242,F136,F71)</f>
        <v>8066685.54</v>
      </c>
      <c r="G262" s="131">
        <f>SUM(G261,G258,G253,G244,G242,G136,G71)</f>
        <v>583259.23</v>
      </c>
      <c r="H262" s="131">
        <f>SUM(H261,H258,H253,H244,H242,H136,H71)</f>
        <v>1607486.52</v>
      </c>
      <c r="I262" s="332"/>
      <c r="J262" s="328"/>
      <c r="K262" s="538"/>
      <c r="L262" s="538"/>
      <c r="M262" s="538"/>
      <c r="N262" s="538"/>
      <c r="O262" s="538"/>
    </row>
    <row r="263" spans="1:15" x14ac:dyDescent="0.2">
      <c r="D263" s="86"/>
      <c r="E263" s="374"/>
      <c r="F263" s="374"/>
      <c r="G263" s="364"/>
      <c r="H263" s="364"/>
    </row>
    <row r="264" spans="1:15" x14ac:dyDescent="0.2">
      <c r="D264" s="86"/>
      <c r="E264" s="374"/>
      <c r="F264" s="374"/>
      <c r="G264" s="364"/>
      <c r="H264" s="364"/>
    </row>
    <row r="265" spans="1:15" x14ac:dyDescent="0.2">
      <c r="B265" s="357"/>
      <c r="C265" s="377" t="s">
        <v>136</v>
      </c>
      <c r="D265" s="101"/>
      <c r="E265" s="443" t="s">
        <v>129</v>
      </c>
      <c r="F265" s="443"/>
      <c r="G265" s="378"/>
      <c r="H265" s="378"/>
      <c r="I265" s="357" t="s">
        <v>428</v>
      </c>
    </row>
    <row r="266" spans="1:15" x14ac:dyDescent="0.2">
      <c r="B266" s="357"/>
      <c r="C266" s="377"/>
      <c r="D266" s="101"/>
      <c r="E266" s="443"/>
      <c r="F266" s="443"/>
      <c r="G266" s="378"/>
      <c r="H266" s="378"/>
    </row>
    <row r="267" spans="1:15" x14ac:dyDescent="0.2">
      <c r="B267" s="357"/>
      <c r="C267" s="377" t="s">
        <v>128</v>
      </c>
      <c r="D267" s="101"/>
      <c r="E267" s="443" t="s">
        <v>130</v>
      </c>
      <c r="F267" s="374"/>
      <c r="G267" s="378"/>
      <c r="H267" s="378"/>
      <c r="I267" s="357" t="s">
        <v>137</v>
      </c>
    </row>
    <row r="268" spans="1:15" x14ac:dyDescent="0.2">
      <c r="D268" s="86"/>
      <c r="E268" s="374"/>
      <c r="F268" s="374"/>
      <c r="G268" s="364"/>
      <c r="H268" s="364"/>
    </row>
    <row r="269" spans="1:15" x14ac:dyDescent="0.2">
      <c r="D269" s="86"/>
      <c r="E269" s="374"/>
      <c r="F269" s="374"/>
      <c r="G269" s="364"/>
      <c r="H269" s="364"/>
    </row>
    <row r="270" spans="1:15" x14ac:dyDescent="0.2">
      <c r="D270" s="86"/>
      <c r="E270" s="374"/>
      <c r="F270" s="374"/>
      <c r="G270" s="364"/>
      <c r="H270" s="364"/>
    </row>
    <row r="271" spans="1:15" x14ac:dyDescent="0.2">
      <c r="D271" s="86"/>
      <c r="E271" s="374"/>
      <c r="F271" s="444"/>
      <c r="G271" s="364"/>
      <c r="H271" s="364"/>
    </row>
    <row r="272" spans="1:15" x14ac:dyDescent="0.2">
      <c r="D272" s="86"/>
      <c r="E272" s="374"/>
      <c r="F272" s="374"/>
      <c r="G272" s="93"/>
      <c r="H272" s="364"/>
    </row>
    <row r="273" spans="4:8" x14ac:dyDescent="0.2">
      <c r="D273" s="86"/>
      <c r="E273" s="374"/>
      <c r="F273" s="374"/>
      <c r="G273" s="93"/>
      <c r="H273" s="364"/>
    </row>
    <row r="274" spans="4:8" x14ac:dyDescent="0.2">
      <c r="D274" s="86"/>
      <c r="E274" s="374"/>
      <c r="F274" s="374"/>
      <c r="G274" s="364"/>
      <c r="H274" s="364"/>
    </row>
    <row r="275" spans="4:8" x14ac:dyDescent="0.2">
      <c r="D275" s="86"/>
      <c r="E275" s="374"/>
      <c r="F275" s="374"/>
      <c r="G275" s="94"/>
      <c r="H275" s="364"/>
    </row>
    <row r="276" spans="4:8" x14ac:dyDescent="0.2">
      <c r="D276" s="86"/>
      <c r="E276" s="374"/>
      <c r="F276" s="374"/>
      <c r="G276" s="94"/>
      <c r="H276" s="94"/>
    </row>
    <row r="277" spans="4:8" x14ac:dyDescent="0.2">
      <c r="D277" s="86"/>
      <c r="E277" s="374"/>
      <c r="F277" s="374"/>
      <c r="G277" s="94"/>
      <c r="H277" s="364"/>
    </row>
    <row r="278" spans="4:8" x14ac:dyDescent="0.2">
      <c r="D278" s="86"/>
      <c r="E278" s="374"/>
      <c r="F278" s="374"/>
      <c r="G278" s="364"/>
      <c r="H278" s="364"/>
    </row>
    <row r="279" spans="4:8" x14ac:dyDescent="0.2">
      <c r="D279" s="86"/>
      <c r="E279" s="374"/>
      <c r="F279" s="374"/>
      <c r="G279" s="364"/>
      <c r="H279" s="364"/>
    </row>
    <row r="280" spans="4:8" x14ac:dyDescent="0.2">
      <c r="D280" s="86"/>
      <c r="E280" s="374"/>
      <c r="F280" s="444"/>
      <c r="G280" s="364"/>
      <c r="H280" s="364"/>
    </row>
    <row r="281" spans="4:8" x14ac:dyDescent="0.2">
      <c r="D281" s="86"/>
      <c r="E281" s="374"/>
      <c r="F281" s="374"/>
      <c r="G281" s="364"/>
      <c r="H281" s="364"/>
    </row>
    <row r="282" spans="4:8" x14ac:dyDescent="0.2">
      <c r="D282" s="86"/>
      <c r="E282" s="374"/>
      <c r="F282" s="374"/>
      <c r="G282" s="364"/>
      <c r="H282" s="364"/>
    </row>
    <row r="283" spans="4:8" x14ac:dyDescent="0.2">
      <c r="D283" s="86"/>
      <c r="E283" s="374"/>
      <c r="F283" s="374"/>
      <c r="G283" s="364"/>
      <c r="H283" s="364"/>
    </row>
    <row r="284" spans="4:8" x14ac:dyDescent="0.2">
      <c r="D284" s="86"/>
      <c r="E284" s="374"/>
      <c r="F284" s="374"/>
      <c r="G284" s="364"/>
      <c r="H284" s="364"/>
    </row>
    <row r="285" spans="4:8" x14ac:dyDescent="0.2">
      <c r="D285" s="86"/>
      <c r="E285" s="374"/>
      <c r="F285" s="374"/>
      <c r="G285" s="364"/>
      <c r="H285" s="364"/>
    </row>
    <row r="286" spans="4:8" x14ac:dyDescent="0.2">
      <c r="D286" s="86"/>
      <c r="E286" s="374"/>
      <c r="F286" s="374"/>
      <c r="G286" s="364"/>
      <c r="H286" s="364"/>
    </row>
    <row r="287" spans="4:8" x14ac:dyDescent="0.2">
      <c r="D287" s="86"/>
      <c r="E287" s="374"/>
      <c r="F287" s="374"/>
      <c r="G287" s="364"/>
      <c r="H287" s="364"/>
    </row>
    <row r="288" spans="4:8" x14ac:dyDescent="0.2">
      <c r="D288" s="86"/>
      <c r="E288" s="374"/>
      <c r="F288" s="374"/>
      <c r="G288" s="364"/>
      <c r="H288" s="364"/>
    </row>
    <row r="289" spans="4:8" x14ac:dyDescent="0.2">
      <c r="D289" s="86"/>
      <c r="E289" s="374"/>
      <c r="F289" s="374"/>
      <c r="G289" s="364"/>
      <c r="H289" s="364"/>
    </row>
    <row r="290" spans="4:8" x14ac:dyDescent="0.2">
      <c r="D290" s="86"/>
      <c r="E290" s="374"/>
      <c r="F290" s="374"/>
      <c r="G290" s="364"/>
      <c r="H290" s="364"/>
    </row>
    <row r="291" spans="4:8" x14ac:dyDescent="0.2">
      <c r="D291" s="86"/>
      <c r="E291" s="374"/>
      <c r="F291" s="374"/>
      <c r="G291" s="364"/>
      <c r="H291" s="364"/>
    </row>
    <row r="292" spans="4:8" x14ac:dyDescent="0.2">
      <c r="D292" s="86"/>
      <c r="E292" s="374"/>
      <c r="F292" s="374"/>
      <c r="G292" s="364"/>
      <c r="H292" s="364"/>
    </row>
    <row r="293" spans="4:8" x14ac:dyDescent="0.2">
      <c r="D293" s="86"/>
      <c r="E293" s="374"/>
      <c r="F293" s="374"/>
      <c r="G293" s="364"/>
      <c r="H293" s="364"/>
    </row>
    <row r="294" spans="4:8" x14ac:dyDescent="0.2">
      <c r="D294" s="86"/>
      <c r="E294" s="374"/>
      <c r="F294" s="374"/>
      <c r="G294" s="364"/>
      <c r="H294" s="364"/>
    </row>
    <row r="295" spans="4:8" x14ac:dyDescent="0.2">
      <c r="D295" s="86"/>
      <c r="E295" s="374"/>
      <c r="F295" s="374"/>
      <c r="G295" s="364"/>
      <c r="H295" s="364"/>
    </row>
    <row r="296" spans="4:8" x14ac:dyDescent="0.2">
      <c r="D296" s="86"/>
      <c r="E296" s="374"/>
      <c r="F296" s="374"/>
      <c r="G296" s="364"/>
      <c r="H296" s="364"/>
    </row>
    <row r="297" spans="4:8" x14ac:dyDescent="0.2">
      <c r="D297" s="86"/>
      <c r="E297" s="374"/>
      <c r="F297" s="374"/>
      <c r="G297" s="364"/>
      <c r="H297" s="364"/>
    </row>
    <row r="298" spans="4:8" x14ac:dyDescent="0.2">
      <c r="D298" s="86"/>
      <c r="E298" s="374"/>
      <c r="F298" s="374"/>
      <c r="G298" s="364"/>
      <c r="H298" s="364"/>
    </row>
    <row r="299" spans="4:8" x14ac:dyDescent="0.2">
      <c r="D299" s="86"/>
      <c r="E299" s="374"/>
      <c r="F299" s="374"/>
      <c r="G299" s="364"/>
      <c r="H299" s="364"/>
    </row>
    <row r="300" spans="4:8" x14ac:dyDescent="0.2">
      <c r="D300" s="86"/>
      <c r="E300" s="374"/>
      <c r="F300" s="374"/>
      <c r="G300" s="364"/>
      <c r="H300" s="364"/>
    </row>
    <row r="301" spans="4:8" x14ac:dyDescent="0.2">
      <c r="D301" s="86"/>
      <c r="E301" s="374"/>
      <c r="F301" s="374"/>
      <c r="G301" s="364"/>
      <c r="H301" s="364"/>
    </row>
    <row r="302" spans="4:8" x14ac:dyDescent="0.2">
      <c r="D302" s="86"/>
      <c r="E302" s="374"/>
      <c r="F302" s="374"/>
      <c r="G302" s="364"/>
      <c r="H302" s="364"/>
    </row>
    <row r="303" spans="4:8" x14ac:dyDescent="0.2">
      <c r="D303" s="86"/>
      <c r="E303" s="374"/>
      <c r="F303" s="374"/>
      <c r="G303" s="364"/>
      <c r="H303" s="364"/>
    </row>
    <row r="304" spans="4:8" x14ac:dyDescent="0.2">
      <c r="D304" s="86"/>
      <c r="E304" s="374"/>
      <c r="F304" s="374"/>
      <c r="G304" s="364"/>
      <c r="H304" s="364"/>
    </row>
    <row r="305" spans="4:8" x14ac:dyDescent="0.2">
      <c r="D305" s="86"/>
      <c r="E305" s="374"/>
      <c r="F305" s="374"/>
      <c r="G305" s="364"/>
      <c r="H305" s="364"/>
    </row>
    <row r="306" spans="4:8" x14ac:dyDescent="0.2">
      <c r="D306" s="86"/>
      <c r="E306" s="374"/>
      <c r="F306" s="374"/>
      <c r="G306" s="364"/>
      <c r="H306" s="364"/>
    </row>
    <row r="307" spans="4:8" x14ac:dyDescent="0.2">
      <c r="D307" s="86"/>
      <c r="E307" s="374"/>
      <c r="F307" s="374"/>
      <c r="G307" s="364"/>
      <c r="H307" s="364"/>
    </row>
    <row r="308" spans="4:8" x14ac:dyDescent="0.2">
      <c r="D308" s="86"/>
      <c r="E308" s="374"/>
      <c r="F308" s="374"/>
      <c r="G308" s="364"/>
      <c r="H308" s="364"/>
    </row>
    <row r="309" spans="4:8" x14ac:dyDescent="0.2">
      <c r="D309" s="86"/>
      <c r="E309" s="374"/>
      <c r="F309" s="374"/>
      <c r="G309" s="364"/>
      <c r="H309" s="364"/>
    </row>
    <row r="310" spans="4:8" x14ac:dyDescent="0.2">
      <c r="D310" s="86"/>
      <c r="E310" s="374"/>
      <c r="F310" s="374"/>
      <c r="G310" s="364"/>
      <c r="H310" s="364"/>
    </row>
    <row r="311" spans="4:8" x14ac:dyDescent="0.2">
      <c r="D311" s="86"/>
      <c r="E311" s="374"/>
      <c r="F311" s="374"/>
      <c r="G311" s="364"/>
      <c r="H311" s="364"/>
    </row>
    <row r="312" spans="4:8" x14ac:dyDescent="0.2">
      <c r="D312" s="86"/>
      <c r="E312" s="374"/>
      <c r="F312" s="374"/>
      <c r="G312" s="364"/>
      <c r="H312" s="364"/>
    </row>
    <row r="313" spans="4:8" x14ac:dyDescent="0.2">
      <c r="D313" s="86"/>
      <c r="E313" s="374"/>
      <c r="F313" s="374"/>
      <c r="G313" s="364"/>
      <c r="H313" s="364"/>
    </row>
    <row r="314" spans="4:8" x14ac:dyDescent="0.2">
      <c r="D314" s="86"/>
      <c r="E314" s="374"/>
      <c r="F314" s="374"/>
      <c r="G314" s="364"/>
      <c r="H314" s="364"/>
    </row>
    <row r="315" spans="4:8" x14ac:dyDescent="0.2">
      <c r="D315" s="86"/>
      <c r="E315" s="374"/>
      <c r="F315" s="374"/>
      <c r="G315" s="364"/>
      <c r="H315" s="364"/>
    </row>
    <row r="316" spans="4:8" x14ac:dyDescent="0.2">
      <c r="D316" s="86"/>
      <c r="E316" s="374"/>
      <c r="F316" s="374"/>
      <c r="G316" s="364"/>
      <c r="H316" s="364"/>
    </row>
    <row r="317" spans="4:8" x14ac:dyDescent="0.2">
      <c r="D317" s="86"/>
      <c r="E317" s="374"/>
      <c r="F317" s="374"/>
      <c r="G317" s="364"/>
      <c r="H317" s="364"/>
    </row>
    <row r="318" spans="4:8" x14ac:dyDescent="0.2">
      <c r="D318" s="86"/>
      <c r="E318" s="374"/>
      <c r="F318" s="374"/>
      <c r="G318" s="364"/>
      <c r="H318" s="364"/>
    </row>
    <row r="319" spans="4:8" x14ac:dyDescent="0.2">
      <c r="D319" s="86"/>
      <c r="E319" s="374"/>
      <c r="F319" s="374"/>
      <c r="G319" s="364"/>
      <c r="H319" s="364"/>
    </row>
    <row r="320" spans="4:8" x14ac:dyDescent="0.2">
      <c r="D320" s="86"/>
      <c r="E320" s="374"/>
      <c r="F320" s="374"/>
      <c r="G320" s="364"/>
      <c r="H320" s="364"/>
    </row>
    <row r="321" spans="4:8" x14ac:dyDescent="0.2">
      <c r="D321" s="86"/>
      <c r="E321" s="374"/>
      <c r="F321" s="374"/>
      <c r="G321" s="364"/>
      <c r="H321" s="364"/>
    </row>
    <row r="322" spans="4:8" x14ac:dyDescent="0.2">
      <c r="D322" s="86"/>
      <c r="E322" s="374"/>
      <c r="F322" s="374"/>
      <c r="G322" s="364"/>
      <c r="H322" s="364"/>
    </row>
    <row r="323" spans="4:8" x14ac:dyDescent="0.2">
      <c r="D323" s="86"/>
      <c r="E323" s="374"/>
      <c r="F323" s="374"/>
      <c r="G323" s="364"/>
      <c r="H323" s="364"/>
    </row>
    <row r="324" spans="4:8" x14ac:dyDescent="0.2">
      <c r="D324" s="86"/>
      <c r="E324" s="374"/>
      <c r="F324" s="374"/>
      <c r="G324" s="364"/>
      <c r="H324" s="364"/>
    </row>
    <row r="325" spans="4:8" x14ac:dyDescent="0.2">
      <c r="D325" s="86"/>
      <c r="E325" s="374"/>
      <c r="F325" s="374"/>
      <c r="G325" s="364"/>
      <c r="H325" s="364"/>
    </row>
    <row r="326" spans="4:8" x14ac:dyDescent="0.2">
      <c r="D326" s="86"/>
      <c r="E326" s="374"/>
      <c r="F326" s="374"/>
      <c r="G326" s="364"/>
      <c r="H326" s="364"/>
    </row>
    <row r="327" spans="4:8" x14ac:dyDescent="0.2">
      <c r="D327" s="86"/>
      <c r="E327" s="374"/>
      <c r="F327" s="374"/>
      <c r="G327" s="364"/>
      <c r="H327" s="364"/>
    </row>
    <row r="328" spans="4:8" x14ac:dyDescent="0.2">
      <c r="D328" s="86"/>
      <c r="E328" s="374"/>
      <c r="F328" s="374"/>
      <c r="G328" s="364"/>
      <c r="H328" s="364"/>
    </row>
    <row r="329" spans="4:8" x14ac:dyDescent="0.2">
      <c r="D329" s="86"/>
      <c r="E329" s="374"/>
      <c r="F329" s="374"/>
      <c r="G329" s="364"/>
      <c r="H329" s="364"/>
    </row>
    <row r="330" spans="4:8" x14ac:dyDescent="0.2">
      <c r="D330" s="86"/>
      <c r="E330" s="374"/>
      <c r="F330" s="374"/>
      <c r="G330" s="364"/>
      <c r="H330" s="364"/>
    </row>
    <row r="331" spans="4:8" x14ac:dyDescent="0.2">
      <c r="D331" s="86"/>
      <c r="E331" s="374"/>
      <c r="F331" s="374"/>
      <c r="G331" s="364"/>
      <c r="H331" s="364"/>
    </row>
    <row r="332" spans="4:8" x14ac:dyDescent="0.2">
      <c r="D332" s="86"/>
      <c r="E332" s="374"/>
      <c r="F332" s="374"/>
      <c r="G332" s="364"/>
      <c r="H332" s="364"/>
    </row>
    <row r="333" spans="4:8" x14ac:dyDescent="0.2">
      <c r="D333" s="86"/>
      <c r="E333" s="374"/>
      <c r="F333" s="374"/>
      <c r="G333" s="364"/>
      <c r="H333" s="364"/>
    </row>
    <row r="334" spans="4:8" x14ac:dyDescent="0.2">
      <c r="D334" s="86"/>
      <c r="E334" s="374"/>
      <c r="F334" s="374"/>
      <c r="G334" s="364"/>
      <c r="H334" s="364"/>
    </row>
    <row r="335" spans="4:8" x14ac:dyDescent="0.2">
      <c r="D335" s="86"/>
      <c r="E335" s="374"/>
      <c r="F335" s="374"/>
      <c r="G335" s="364"/>
      <c r="H335" s="364"/>
    </row>
    <row r="336" spans="4:8" x14ac:dyDescent="0.2">
      <c r="D336" s="86"/>
      <c r="E336" s="374"/>
      <c r="F336" s="374"/>
      <c r="G336" s="364"/>
      <c r="H336" s="364"/>
    </row>
    <row r="337" spans="4:8" x14ac:dyDescent="0.2">
      <c r="D337" s="86"/>
      <c r="E337" s="374"/>
      <c r="F337" s="374"/>
      <c r="G337" s="364"/>
      <c r="H337" s="364"/>
    </row>
    <row r="338" spans="4:8" x14ac:dyDescent="0.2">
      <c r="D338" s="86"/>
      <c r="E338" s="374"/>
      <c r="F338" s="374"/>
      <c r="G338" s="364"/>
      <c r="H338" s="364"/>
    </row>
    <row r="339" spans="4:8" x14ac:dyDescent="0.2">
      <c r="D339" s="86"/>
      <c r="E339" s="374"/>
      <c r="F339" s="374"/>
      <c r="G339" s="364"/>
      <c r="H339" s="364"/>
    </row>
    <row r="340" spans="4:8" x14ac:dyDescent="0.2">
      <c r="D340" s="86"/>
      <c r="E340" s="374"/>
      <c r="F340" s="374"/>
      <c r="G340" s="364"/>
      <c r="H340" s="364"/>
    </row>
    <row r="341" spans="4:8" x14ac:dyDescent="0.2">
      <c r="D341" s="86"/>
      <c r="E341" s="374"/>
      <c r="F341" s="374"/>
      <c r="G341" s="364"/>
      <c r="H341" s="364"/>
    </row>
    <row r="342" spans="4:8" x14ac:dyDescent="0.2">
      <c r="D342" s="86"/>
      <c r="E342" s="374"/>
      <c r="F342" s="374"/>
      <c r="G342" s="364"/>
      <c r="H342" s="364"/>
    </row>
    <row r="343" spans="4:8" x14ac:dyDescent="0.2">
      <c r="D343" s="86"/>
      <c r="E343" s="374"/>
      <c r="F343" s="374"/>
      <c r="G343" s="364"/>
      <c r="H343" s="364"/>
    </row>
    <row r="344" spans="4:8" x14ac:dyDescent="0.2">
      <c r="D344" s="86"/>
      <c r="E344" s="374"/>
      <c r="F344" s="374"/>
      <c r="G344" s="364"/>
      <c r="H344" s="364"/>
    </row>
    <row r="345" spans="4:8" x14ac:dyDescent="0.2">
      <c r="D345" s="86"/>
      <c r="E345" s="374"/>
      <c r="F345" s="374"/>
      <c r="G345" s="364"/>
      <c r="H345" s="364"/>
    </row>
    <row r="346" spans="4:8" x14ac:dyDescent="0.2">
      <c r="D346" s="86"/>
      <c r="E346" s="374"/>
      <c r="F346" s="374"/>
      <c r="G346" s="364"/>
      <c r="H346" s="364"/>
    </row>
    <row r="347" spans="4:8" x14ac:dyDescent="0.2">
      <c r="D347" s="86"/>
      <c r="E347" s="374"/>
      <c r="F347" s="374"/>
      <c r="G347" s="364"/>
      <c r="H347" s="364"/>
    </row>
    <row r="348" spans="4:8" x14ac:dyDescent="0.2">
      <c r="D348" s="86"/>
      <c r="E348" s="374"/>
      <c r="F348" s="374"/>
      <c r="G348" s="364"/>
      <c r="H348" s="364"/>
    </row>
    <row r="349" spans="4:8" x14ac:dyDescent="0.2">
      <c r="D349" s="86"/>
      <c r="E349" s="374"/>
      <c r="F349" s="374"/>
      <c r="G349" s="364"/>
      <c r="H349" s="364"/>
    </row>
    <row r="350" spans="4:8" x14ac:dyDescent="0.2">
      <c r="D350" s="86"/>
      <c r="E350" s="374"/>
      <c r="F350" s="374"/>
      <c r="G350" s="364"/>
      <c r="H350" s="364"/>
    </row>
    <row r="351" spans="4:8" x14ac:dyDescent="0.2">
      <c r="D351" s="86"/>
      <c r="E351" s="374"/>
      <c r="F351" s="374"/>
      <c r="G351" s="364"/>
      <c r="H351" s="364"/>
    </row>
    <row r="352" spans="4:8" x14ac:dyDescent="0.2">
      <c r="D352" s="86"/>
      <c r="E352" s="374"/>
      <c r="F352" s="374"/>
      <c r="G352" s="364"/>
      <c r="H352" s="364"/>
    </row>
    <row r="353" spans="4:8" x14ac:dyDescent="0.2">
      <c r="D353" s="86"/>
      <c r="E353" s="374"/>
      <c r="F353" s="374"/>
      <c r="G353" s="364"/>
      <c r="H353" s="364"/>
    </row>
    <row r="354" spans="4:8" x14ac:dyDescent="0.2">
      <c r="D354" s="86"/>
      <c r="E354" s="374"/>
      <c r="F354" s="374"/>
      <c r="G354" s="364"/>
      <c r="H354" s="364"/>
    </row>
    <row r="355" spans="4:8" x14ac:dyDescent="0.2">
      <c r="D355" s="86"/>
      <c r="E355" s="374"/>
      <c r="F355" s="374"/>
      <c r="G355" s="364"/>
      <c r="H355" s="364"/>
    </row>
    <row r="356" spans="4:8" x14ac:dyDescent="0.2">
      <c r="D356" s="86"/>
      <c r="E356" s="374"/>
      <c r="F356" s="374"/>
      <c r="G356" s="364"/>
      <c r="H356" s="364"/>
    </row>
    <row r="357" spans="4:8" x14ac:dyDescent="0.2">
      <c r="D357" s="86"/>
      <c r="E357" s="374"/>
      <c r="F357" s="374"/>
      <c r="G357" s="364"/>
      <c r="H357" s="364"/>
    </row>
    <row r="358" spans="4:8" x14ac:dyDescent="0.2">
      <c r="D358" s="86"/>
      <c r="E358" s="374"/>
      <c r="F358" s="374"/>
      <c r="G358" s="364"/>
      <c r="H358" s="364"/>
    </row>
    <row r="359" spans="4:8" x14ac:dyDescent="0.2">
      <c r="D359" s="86"/>
      <c r="E359" s="374"/>
      <c r="F359" s="374"/>
      <c r="G359" s="364"/>
      <c r="H359" s="364"/>
    </row>
    <row r="360" spans="4:8" x14ac:dyDescent="0.2">
      <c r="D360" s="86"/>
      <c r="E360" s="374"/>
      <c r="F360" s="374"/>
      <c r="G360" s="364"/>
      <c r="H360" s="364"/>
    </row>
    <row r="361" spans="4:8" x14ac:dyDescent="0.2">
      <c r="D361" s="86"/>
      <c r="E361" s="374"/>
      <c r="F361" s="374"/>
      <c r="G361" s="364"/>
      <c r="H361" s="364"/>
    </row>
    <row r="362" spans="4:8" x14ac:dyDescent="0.2">
      <c r="D362" s="86"/>
      <c r="E362" s="374"/>
      <c r="F362" s="374"/>
      <c r="G362" s="364"/>
      <c r="H362" s="364"/>
    </row>
    <row r="363" spans="4:8" x14ac:dyDescent="0.2">
      <c r="D363" s="86"/>
      <c r="E363" s="374"/>
      <c r="F363" s="374"/>
      <c r="G363" s="364"/>
      <c r="H363" s="364"/>
    </row>
    <row r="364" spans="4:8" x14ac:dyDescent="0.2">
      <c r="D364" s="86"/>
      <c r="E364" s="374"/>
      <c r="F364" s="374"/>
      <c r="G364" s="364"/>
      <c r="H364" s="364"/>
    </row>
    <row r="365" spans="4:8" x14ac:dyDescent="0.2">
      <c r="D365" s="86"/>
      <c r="E365" s="374"/>
      <c r="F365" s="374"/>
      <c r="G365" s="364"/>
      <c r="H365" s="364"/>
    </row>
    <row r="366" spans="4:8" x14ac:dyDescent="0.2">
      <c r="D366" s="86"/>
      <c r="E366" s="374"/>
      <c r="F366" s="374"/>
      <c r="G366" s="364"/>
      <c r="H366" s="364"/>
    </row>
    <row r="367" spans="4:8" x14ac:dyDescent="0.2">
      <c r="D367" s="86"/>
      <c r="E367" s="374"/>
      <c r="F367" s="374"/>
      <c r="G367" s="364"/>
      <c r="H367" s="364"/>
    </row>
    <row r="368" spans="4:8" x14ac:dyDescent="0.2">
      <c r="D368" s="86"/>
      <c r="E368" s="374"/>
      <c r="F368" s="374"/>
      <c r="G368" s="364"/>
      <c r="H368" s="364"/>
    </row>
    <row r="369" spans="4:8" x14ac:dyDescent="0.2">
      <c r="D369" s="86"/>
      <c r="E369" s="374"/>
      <c r="F369" s="374"/>
      <c r="G369" s="364"/>
      <c r="H369" s="364"/>
    </row>
    <row r="370" spans="4:8" x14ac:dyDescent="0.2">
      <c r="D370" s="86"/>
      <c r="E370" s="374"/>
      <c r="F370" s="374"/>
      <c r="G370" s="364"/>
      <c r="H370" s="364"/>
    </row>
    <row r="371" spans="4:8" x14ac:dyDescent="0.2">
      <c r="D371" s="86"/>
      <c r="E371" s="374"/>
      <c r="F371" s="374"/>
      <c r="G371" s="364"/>
      <c r="H371" s="364"/>
    </row>
    <row r="372" spans="4:8" x14ac:dyDescent="0.2">
      <c r="D372" s="86"/>
      <c r="E372" s="374"/>
      <c r="F372" s="374"/>
      <c r="G372" s="364"/>
      <c r="H372" s="364"/>
    </row>
    <row r="373" spans="4:8" x14ac:dyDescent="0.2">
      <c r="D373" s="86"/>
      <c r="E373" s="374"/>
      <c r="F373" s="374"/>
      <c r="G373" s="364"/>
      <c r="H373" s="364"/>
    </row>
    <row r="374" spans="4:8" x14ac:dyDescent="0.2">
      <c r="D374" s="86"/>
      <c r="E374" s="374"/>
      <c r="F374" s="374"/>
      <c r="G374" s="364"/>
      <c r="H374" s="364"/>
    </row>
    <row r="375" spans="4:8" x14ac:dyDescent="0.2">
      <c r="D375" s="86"/>
      <c r="E375" s="374"/>
      <c r="F375" s="374"/>
      <c r="G375" s="364"/>
      <c r="H375" s="364"/>
    </row>
    <row r="376" spans="4:8" x14ac:dyDescent="0.2">
      <c r="D376" s="86"/>
      <c r="E376" s="374"/>
      <c r="F376" s="374"/>
      <c r="G376" s="364"/>
      <c r="H376" s="364"/>
    </row>
    <row r="377" spans="4:8" x14ac:dyDescent="0.2">
      <c r="D377" s="86"/>
      <c r="E377" s="374"/>
      <c r="F377" s="374"/>
      <c r="G377" s="364"/>
      <c r="H377" s="364"/>
    </row>
    <row r="378" spans="4:8" x14ac:dyDescent="0.2">
      <c r="D378" s="86"/>
      <c r="E378" s="374"/>
      <c r="F378" s="374"/>
      <c r="G378" s="364"/>
      <c r="H378" s="364"/>
    </row>
    <row r="379" spans="4:8" x14ac:dyDescent="0.2">
      <c r="D379" s="86"/>
      <c r="E379" s="374"/>
      <c r="F379" s="374"/>
      <c r="G379" s="364"/>
      <c r="H379" s="364"/>
    </row>
    <row r="380" spans="4:8" x14ac:dyDescent="0.2">
      <c r="D380" s="86"/>
      <c r="E380" s="374"/>
      <c r="F380" s="374"/>
      <c r="G380" s="364"/>
      <c r="H380" s="364"/>
    </row>
    <row r="381" spans="4:8" x14ac:dyDescent="0.2">
      <c r="D381" s="86"/>
      <c r="E381" s="374"/>
      <c r="F381" s="374"/>
      <c r="G381" s="364"/>
      <c r="H381" s="364"/>
    </row>
    <row r="382" spans="4:8" x14ac:dyDescent="0.2">
      <c r="D382" s="86"/>
      <c r="E382" s="374"/>
      <c r="F382" s="374"/>
      <c r="G382" s="364"/>
      <c r="H382" s="364"/>
    </row>
    <row r="383" spans="4:8" x14ac:dyDescent="0.2">
      <c r="D383" s="86"/>
      <c r="E383" s="374"/>
      <c r="F383" s="374"/>
      <c r="G383" s="364"/>
      <c r="H383" s="364"/>
    </row>
    <row r="384" spans="4:8" x14ac:dyDescent="0.2">
      <c r="D384" s="86"/>
      <c r="E384" s="374"/>
      <c r="F384" s="374"/>
      <c r="G384" s="364"/>
      <c r="H384" s="364"/>
    </row>
    <row r="385" spans="4:8" x14ac:dyDescent="0.2">
      <c r="D385" s="86"/>
      <c r="E385" s="374"/>
      <c r="F385" s="374"/>
      <c r="G385" s="364"/>
      <c r="H385" s="364"/>
    </row>
    <row r="386" spans="4:8" x14ac:dyDescent="0.2">
      <c r="D386" s="86"/>
      <c r="E386" s="374"/>
      <c r="F386" s="374"/>
      <c r="G386" s="364"/>
      <c r="H386" s="364"/>
    </row>
    <row r="387" spans="4:8" x14ac:dyDescent="0.2">
      <c r="D387" s="86"/>
      <c r="E387" s="374"/>
      <c r="F387" s="374"/>
      <c r="G387" s="364"/>
      <c r="H387" s="364"/>
    </row>
    <row r="388" spans="4:8" x14ac:dyDescent="0.2">
      <c r="D388" s="86"/>
      <c r="E388" s="374"/>
      <c r="F388" s="374"/>
      <c r="G388" s="364"/>
      <c r="H388" s="364"/>
    </row>
    <row r="389" spans="4:8" x14ac:dyDescent="0.2">
      <c r="D389" s="86"/>
      <c r="E389" s="374"/>
      <c r="F389" s="374"/>
      <c r="G389" s="364"/>
      <c r="H389" s="364"/>
    </row>
    <row r="390" spans="4:8" x14ac:dyDescent="0.2">
      <c r="D390" s="86"/>
      <c r="E390" s="374"/>
      <c r="F390" s="374"/>
      <c r="G390" s="364"/>
      <c r="H390" s="364"/>
    </row>
    <row r="391" spans="4:8" x14ac:dyDescent="0.2">
      <c r="D391" s="86"/>
      <c r="E391" s="374"/>
      <c r="F391" s="374"/>
      <c r="G391" s="364"/>
      <c r="H391" s="364"/>
    </row>
    <row r="392" spans="4:8" x14ac:dyDescent="0.2">
      <c r="D392" s="86"/>
      <c r="E392" s="374"/>
      <c r="F392" s="374"/>
      <c r="G392" s="364"/>
      <c r="H392" s="364"/>
    </row>
    <row r="393" spans="4:8" x14ac:dyDescent="0.2">
      <c r="D393" s="86"/>
      <c r="E393" s="374"/>
      <c r="F393" s="374"/>
      <c r="G393" s="364"/>
      <c r="H393" s="364"/>
    </row>
    <row r="394" spans="4:8" x14ac:dyDescent="0.2">
      <c r="D394" s="86"/>
      <c r="E394" s="374"/>
      <c r="F394" s="374"/>
      <c r="G394" s="364"/>
      <c r="H394" s="364"/>
    </row>
    <row r="395" spans="4:8" x14ac:dyDescent="0.2">
      <c r="D395" s="86"/>
      <c r="E395" s="374"/>
      <c r="F395" s="374"/>
      <c r="G395" s="364"/>
      <c r="H395" s="364"/>
    </row>
    <row r="396" spans="4:8" x14ac:dyDescent="0.2">
      <c r="D396" s="86"/>
      <c r="E396" s="374"/>
      <c r="F396" s="374"/>
      <c r="G396" s="364"/>
      <c r="H396" s="364"/>
    </row>
    <row r="397" spans="4:8" x14ac:dyDescent="0.2">
      <c r="D397" s="86"/>
      <c r="E397" s="374"/>
      <c r="F397" s="374"/>
      <c r="G397" s="364"/>
      <c r="H397" s="364"/>
    </row>
    <row r="398" spans="4:8" x14ac:dyDescent="0.2">
      <c r="D398" s="86"/>
      <c r="E398" s="374"/>
      <c r="F398" s="374"/>
      <c r="G398" s="364"/>
      <c r="H398" s="364"/>
    </row>
    <row r="399" spans="4:8" x14ac:dyDescent="0.2">
      <c r="D399" s="86"/>
      <c r="E399" s="374"/>
      <c r="F399" s="374"/>
      <c r="G399" s="364"/>
      <c r="H399" s="364"/>
    </row>
    <row r="400" spans="4:8" x14ac:dyDescent="0.2">
      <c r="D400" s="86"/>
      <c r="E400" s="374"/>
      <c r="F400" s="374"/>
      <c r="G400" s="364"/>
      <c r="H400" s="364"/>
    </row>
    <row r="401" spans="4:8" x14ac:dyDescent="0.2">
      <c r="D401" s="86"/>
      <c r="E401" s="374"/>
      <c r="F401" s="374"/>
      <c r="G401" s="364"/>
      <c r="H401" s="364"/>
    </row>
    <row r="402" spans="4:8" x14ac:dyDescent="0.2">
      <c r="D402" s="86"/>
      <c r="E402" s="374"/>
      <c r="F402" s="374"/>
      <c r="G402" s="364"/>
      <c r="H402" s="364"/>
    </row>
    <row r="403" spans="4:8" x14ac:dyDescent="0.2">
      <c r="D403" s="86"/>
      <c r="E403" s="374"/>
      <c r="F403" s="374"/>
      <c r="G403" s="364"/>
      <c r="H403" s="364"/>
    </row>
    <row r="404" spans="4:8" x14ac:dyDescent="0.2">
      <c r="D404" s="86"/>
      <c r="E404" s="374"/>
      <c r="F404" s="374"/>
      <c r="G404" s="364"/>
      <c r="H404" s="364"/>
    </row>
    <row r="405" spans="4:8" x14ac:dyDescent="0.2">
      <c r="D405" s="86"/>
      <c r="E405" s="374"/>
      <c r="F405" s="374"/>
      <c r="G405" s="364"/>
      <c r="H405" s="364"/>
    </row>
    <row r="406" spans="4:8" x14ac:dyDescent="0.2">
      <c r="D406" s="86"/>
      <c r="E406" s="374"/>
      <c r="F406" s="374"/>
      <c r="G406" s="364"/>
      <c r="H406" s="364"/>
    </row>
    <row r="407" spans="4:8" x14ac:dyDescent="0.2">
      <c r="D407" s="86"/>
      <c r="E407" s="374"/>
      <c r="F407" s="374"/>
      <c r="G407" s="364"/>
      <c r="H407" s="364"/>
    </row>
    <row r="408" spans="4:8" x14ac:dyDescent="0.2">
      <c r="D408" s="86"/>
      <c r="E408" s="374"/>
      <c r="F408" s="374"/>
      <c r="G408" s="364"/>
      <c r="H408" s="364"/>
    </row>
    <row r="409" spans="4:8" x14ac:dyDescent="0.2">
      <c r="D409" s="86"/>
      <c r="E409" s="374"/>
      <c r="F409" s="374"/>
      <c r="G409" s="364"/>
      <c r="H409" s="364"/>
    </row>
    <row r="410" spans="4:8" x14ac:dyDescent="0.2">
      <c r="D410" s="86"/>
      <c r="E410" s="374"/>
      <c r="F410" s="374"/>
      <c r="G410" s="364"/>
      <c r="H410" s="364"/>
    </row>
    <row r="411" spans="4:8" x14ac:dyDescent="0.2">
      <c r="D411" s="86"/>
      <c r="E411" s="374"/>
      <c r="F411" s="374"/>
      <c r="G411" s="364"/>
      <c r="H411" s="364"/>
    </row>
    <row r="412" spans="4:8" x14ac:dyDescent="0.2">
      <c r="D412" s="86"/>
      <c r="E412" s="374"/>
      <c r="F412" s="374"/>
      <c r="G412" s="364"/>
      <c r="H412" s="364"/>
    </row>
    <row r="413" spans="4:8" x14ac:dyDescent="0.2">
      <c r="D413" s="86"/>
      <c r="E413" s="374"/>
      <c r="F413" s="374"/>
      <c r="G413" s="364"/>
      <c r="H413" s="364"/>
    </row>
    <row r="414" spans="4:8" x14ac:dyDescent="0.2">
      <c r="D414" s="86"/>
      <c r="E414" s="374"/>
      <c r="F414" s="374"/>
      <c r="G414" s="364"/>
      <c r="H414" s="364"/>
    </row>
    <row r="415" spans="4:8" x14ac:dyDescent="0.2">
      <c r="D415" s="86"/>
      <c r="E415" s="374"/>
      <c r="F415" s="374"/>
      <c r="G415" s="364"/>
      <c r="H415" s="364"/>
    </row>
    <row r="416" spans="4:8" x14ac:dyDescent="0.2">
      <c r="D416" s="86"/>
      <c r="E416" s="374"/>
      <c r="F416" s="374"/>
      <c r="G416" s="364"/>
      <c r="H416" s="364"/>
    </row>
    <row r="417" spans="4:8" x14ac:dyDescent="0.2">
      <c r="D417" s="86"/>
      <c r="E417" s="374"/>
      <c r="F417" s="374"/>
      <c r="G417" s="364"/>
      <c r="H417" s="364"/>
    </row>
    <row r="418" spans="4:8" x14ac:dyDescent="0.2">
      <c r="D418" s="86"/>
      <c r="E418" s="374"/>
      <c r="F418" s="374"/>
      <c r="G418" s="364"/>
      <c r="H418" s="364"/>
    </row>
    <row r="419" spans="4:8" x14ac:dyDescent="0.2">
      <c r="D419" s="86"/>
      <c r="E419" s="374"/>
      <c r="F419" s="374"/>
      <c r="G419" s="364"/>
      <c r="H419" s="364"/>
    </row>
    <row r="420" spans="4:8" x14ac:dyDescent="0.2">
      <c r="D420" s="86"/>
      <c r="E420" s="374"/>
      <c r="F420" s="374"/>
      <c r="G420" s="364"/>
      <c r="H420" s="364"/>
    </row>
    <row r="421" spans="4:8" x14ac:dyDescent="0.2">
      <c r="D421" s="86"/>
      <c r="E421" s="374"/>
      <c r="F421" s="374"/>
      <c r="G421" s="364"/>
      <c r="H421" s="364"/>
    </row>
    <row r="422" spans="4:8" x14ac:dyDescent="0.2">
      <c r="D422" s="86"/>
      <c r="E422" s="374"/>
      <c r="F422" s="374"/>
      <c r="G422" s="364"/>
      <c r="H422" s="364"/>
    </row>
    <row r="423" spans="4:8" x14ac:dyDescent="0.2">
      <c r="D423" s="86"/>
      <c r="E423" s="374"/>
      <c r="F423" s="374"/>
      <c r="G423" s="364"/>
      <c r="H423" s="364"/>
    </row>
    <row r="424" spans="4:8" x14ac:dyDescent="0.2">
      <c r="D424" s="86"/>
      <c r="E424" s="374"/>
      <c r="F424" s="374"/>
      <c r="G424" s="364"/>
      <c r="H424" s="364"/>
    </row>
    <row r="425" spans="4:8" x14ac:dyDescent="0.2">
      <c r="D425" s="86"/>
      <c r="E425" s="374"/>
      <c r="F425" s="374"/>
      <c r="G425" s="364"/>
      <c r="H425" s="364"/>
    </row>
    <row r="426" spans="4:8" x14ac:dyDescent="0.2">
      <c r="D426" s="86"/>
      <c r="E426" s="374"/>
      <c r="F426" s="374"/>
      <c r="G426" s="364"/>
      <c r="H426" s="364"/>
    </row>
    <row r="427" spans="4:8" x14ac:dyDescent="0.2">
      <c r="D427" s="86"/>
      <c r="E427" s="374"/>
      <c r="F427" s="374"/>
      <c r="G427" s="364"/>
      <c r="H427" s="364"/>
    </row>
    <row r="428" spans="4:8" x14ac:dyDescent="0.2">
      <c r="D428" s="86"/>
      <c r="E428" s="374"/>
      <c r="F428" s="374"/>
      <c r="G428" s="364"/>
      <c r="H428" s="364"/>
    </row>
    <row r="429" spans="4:8" x14ac:dyDescent="0.2">
      <c r="D429" s="86"/>
      <c r="E429" s="374"/>
      <c r="F429" s="374"/>
      <c r="G429" s="364"/>
      <c r="H429" s="364"/>
    </row>
    <row r="430" spans="4:8" x14ac:dyDescent="0.2">
      <c r="D430" s="86"/>
      <c r="E430" s="374"/>
      <c r="F430" s="374"/>
      <c r="G430" s="364"/>
      <c r="H430" s="364"/>
    </row>
    <row r="431" spans="4:8" x14ac:dyDescent="0.2">
      <c r="D431" s="86"/>
      <c r="E431" s="374"/>
      <c r="F431" s="374"/>
      <c r="G431" s="364"/>
      <c r="H431" s="364"/>
    </row>
    <row r="432" spans="4:8" x14ac:dyDescent="0.2">
      <c r="D432" s="86"/>
      <c r="E432" s="374"/>
      <c r="F432" s="374"/>
      <c r="G432" s="364"/>
      <c r="H432" s="364"/>
    </row>
    <row r="433" spans="4:8" x14ac:dyDescent="0.2">
      <c r="D433" s="86"/>
      <c r="E433" s="374"/>
      <c r="F433" s="374"/>
      <c r="G433" s="364"/>
      <c r="H433" s="364"/>
    </row>
    <row r="434" spans="4:8" x14ac:dyDescent="0.2">
      <c r="D434" s="86"/>
      <c r="E434" s="374"/>
      <c r="F434" s="374"/>
      <c r="G434" s="364"/>
      <c r="H434" s="364"/>
    </row>
    <row r="435" spans="4:8" x14ac:dyDescent="0.2">
      <c r="D435" s="86"/>
      <c r="E435" s="374"/>
      <c r="F435" s="374"/>
      <c r="G435" s="364"/>
      <c r="H435" s="364"/>
    </row>
    <row r="436" spans="4:8" x14ac:dyDescent="0.2">
      <c r="D436" s="86"/>
      <c r="E436" s="374"/>
      <c r="F436" s="374"/>
      <c r="G436" s="364"/>
      <c r="H436" s="364"/>
    </row>
    <row r="437" spans="4:8" x14ac:dyDescent="0.2">
      <c r="D437" s="86"/>
      <c r="E437" s="374"/>
      <c r="F437" s="374"/>
      <c r="G437" s="364"/>
      <c r="H437" s="364"/>
    </row>
    <row r="438" spans="4:8" x14ac:dyDescent="0.2">
      <c r="D438" s="86"/>
      <c r="E438" s="374"/>
      <c r="F438" s="374"/>
      <c r="G438" s="364"/>
      <c r="H438" s="364"/>
    </row>
    <row r="439" spans="4:8" x14ac:dyDescent="0.2">
      <c r="D439" s="86"/>
      <c r="E439" s="374"/>
      <c r="F439" s="374"/>
      <c r="G439" s="364"/>
      <c r="H439" s="364"/>
    </row>
    <row r="440" spans="4:8" x14ac:dyDescent="0.2">
      <c r="D440" s="86"/>
      <c r="E440" s="374"/>
      <c r="F440" s="374"/>
      <c r="G440" s="364"/>
      <c r="H440" s="364"/>
    </row>
    <row r="441" spans="4:8" x14ac:dyDescent="0.2">
      <c r="D441" s="86"/>
      <c r="E441" s="374"/>
      <c r="F441" s="374"/>
      <c r="G441" s="364"/>
      <c r="H441" s="364"/>
    </row>
    <row r="442" spans="4:8" x14ac:dyDescent="0.2">
      <c r="D442" s="86"/>
      <c r="E442" s="374"/>
      <c r="F442" s="374"/>
      <c r="G442" s="364"/>
      <c r="H442" s="364"/>
    </row>
    <row r="443" spans="4:8" x14ac:dyDescent="0.2">
      <c r="D443" s="86"/>
      <c r="E443" s="374"/>
      <c r="F443" s="374"/>
      <c r="G443" s="364"/>
      <c r="H443" s="364"/>
    </row>
    <row r="444" spans="4:8" x14ac:dyDescent="0.2">
      <c r="D444" s="86"/>
      <c r="E444" s="374"/>
      <c r="F444" s="374"/>
      <c r="G444" s="364"/>
      <c r="H444" s="364"/>
    </row>
    <row r="445" spans="4:8" x14ac:dyDescent="0.2">
      <c r="D445" s="86"/>
      <c r="E445" s="374"/>
      <c r="F445" s="374"/>
      <c r="G445" s="364"/>
      <c r="H445" s="364"/>
    </row>
    <row r="446" spans="4:8" x14ac:dyDescent="0.2">
      <c r="D446" s="86"/>
      <c r="E446" s="374"/>
      <c r="F446" s="374"/>
      <c r="G446" s="364"/>
      <c r="H446" s="364"/>
    </row>
    <row r="447" spans="4:8" x14ac:dyDescent="0.2">
      <c r="D447" s="86"/>
      <c r="E447" s="374"/>
      <c r="F447" s="374"/>
      <c r="G447" s="364"/>
      <c r="H447" s="364"/>
    </row>
    <row r="448" spans="4:8" x14ac:dyDescent="0.2">
      <c r="D448" s="86"/>
      <c r="E448" s="374"/>
      <c r="F448" s="374"/>
      <c r="G448" s="364"/>
      <c r="H448" s="364"/>
    </row>
    <row r="449" spans="4:8" x14ac:dyDescent="0.2">
      <c r="D449" s="86"/>
      <c r="E449" s="374"/>
      <c r="F449" s="374"/>
      <c r="G449" s="364"/>
      <c r="H449" s="364"/>
    </row>
    <row r="450" spans="4:8" x14ac:dyDescent="0.2">
      <c r="D450" s="86"/>
      <c r="E450" s="374"/>
      <c r="F450" s="374"/>
      <c r="G450" s="364"/>
      <c r="H450" s="364"/>
    </row>
    <row r="451" spans="4:8" x14ac:dyDescent="0.2">
      <c r="D451" s="86"/>
      <c r="E451" s="374"/>
      <c r="F451" s="374"/>
      <c r="G451" s="364"/>
      <c r="H451" s="364"/>
    </row>
    <row r="452" spans="4:8" x14ac:dyDescent="0.2">
      <c r="D452" s="86"/>
      <c r="E452" s="374"/>
      <c r="F452" s="374"/>
      <c r="G452" s="364"/>
      <c r="H452" s="364"/>
    </row>
    <row r="453" spans="4:8" x14ac:dyDescent="0.2">
      <c r="D453" s="86"/>
      <c r="E453" s="374"/>
      <c r="F453" s="374"/>
      <c r="G453" s="364"/>
      <c r="H453" s="364"/>
    </row>
    <row r="454" spans="4:8" x14ac:dyDescent="0.2">
      <c r="D454" s="86"/>
      <c r="E454" s="374"/>
      <c r="F454" s="374"/>
      <c r="G454" s="364"/>
      <c r="H454" s="364"/>
    </row>
    <row r="455" spans="4:8" x14ac:dyDescent="0.2">
      <c r="D455" s="86"/>
      <c r="E455" s="374"/>
      <c r="F455" s="374"/>
      <c r="G455" s="364"/>
      <c r="H455" s="364"/>
    </row>
    <row r="456" spans="4:8" x14ac:dyDescent="0.2">
      <c r="D456" s="86"/>
      <c r="E456" s="374"/>
      <c r="F456" s="374"/>
      <c r="G456" s="364"/>
      <c r="H456" s="364"/>
    </row>
    <row r="457" spans="4:8" x14ac:dyDescent="0.2">
      <c r="D457" s="86"/>
      <c r="E457" s="374"/>
      <c r="F457" s="374"/>
      <c r="G457" s="364"/>
      <c r="H457" s="364"/>
    </row>
    <row r="458" spans="4:8" x14ac:dyDescent="0.2">
      <c r="D458" s="86"/>
      <c r="E458" s="374"/>
      <c r="F458" s="374"/>
      <c r="G458" s="364"/>
      <c r="H458" s="364"/>
    </row>
    <row r="459" spans="4:8" x14ac:dyDescent="0.2">
      <c r="D459" s="86"/>
      <c r="E459" s="374"/>
      <c r="F459" s="374"/>
      <c r="G459" s="364"/>
      <c r="H459" s="364"/>
    </row>
    <row r="460" spans="4:8" x14ac:dyDescent="0.2">
      <c r="D460" s="86"/>
      <c r="E460" s="374"/>
      <c r="F460" s="374"/>
      <c r="G460" s="364"/>
      <c r="H460" s="364"/>
    </row>
    <row r="461" spans="4:8" x14ac:dyDescent="0.2">
      <c r="D461" s="86"/>
      <c r="E461" s="374"/>
      <c r="F461" s="374"/>
      <c r="G461" s="364"/>
      <c r="H461" s="364"/>
    </row>
    <row r="462" spans="4:8" x14ac:dyDescent="0.2">
      <c r="D462" s="86"/>
      <c r="E462" s="374"/>
      <c r="F462" s="374"/>
      <c r="G462" s="364"/>
      <c r="H462" s="364"/>
    </row>
    <row r="463" spans="4:8" x14ac:dyDescent="0.2">
      <c r="D463" s="86"/>
      <c r="E463" s="374"/>
      <c r="F463" s="374"/>
      <c r="G463" s="364"/>
      <c r="H463" s="364"/>
    </row>
    <row r="464" spans="4:8" x14ac:dyDescent="0.2">
      <c r="D464" s="86"/>
      <c r="E464" s="374"/>
      <c r="F464" s="374"/>
      <c r="G464" s="364"/>
      <c r="H464" s="364"/>
    </row>
    <row r="465" spans="4:8" x14ac:dyDescent="0.2">
      <c r="D465" s="86"/>
      <c r="E465" s="374"/>
      <c r="F465" s="374"/>
      <c r="G465" s="364"/>
      <c r="H465" s="364"/>
    </row>
    <row r="466" spans="4:8" x14ac:dyDescent="0.2">
      <c r="D466" s="86"/>
      <c r="E466" s="374"/>
      <c r="F466" s="374"/>
      <c r="G466" s="364"/>
      <c r="H466" s="364"/>
    </row>
    <row r="467" spans="4:8" x14ac:dyDescent="0.2">
      <c r="D467" s="86"/>
      <c r="E467" s="374"/>
      <c r="F467" s="374"/>
      <c r="G467" s="364"/>
      <c r="H467" s="364"/>
    </row>
    <row r="468" spans="4:8" x14ac:dyDescent="0.2">
      <c r="D468" s="86"/>
      <c r="E468" s="374"/>
      <c r="F468" s="374"/>
      <c r="G468" s="364"/>
      <c r="H468" s="364"/>
    </row>
    <row r="469" spans="4:8" x14ac:dyDescent="0.2">
      <c r="D469" s="86"/>
      <c r="E469" s="374"/>
      <c r="F469" s="374"/>
      <c r="G469" s="364"/>
      <c r="H469" s="364"/>
    </row>
    <row r="470" spans="4:8" x14ac:dyDescent="0.2">
      <c r="D470" s="86"/>
      <c r="E470" s="374"/>
      <c r="F470" s="374"/>
      <c r="G470" s="364"/>
      <c r="H470" s="364"/>
    </row>
    <row r="471" spans="4:8" x14ac:dyDescent="0.2">
      <c r="D471" s="86"/>
      <c r="E471" s="374"/>
      <c r="F471" s="374"/>
      <c r="G471" s="364"/>
      <c r="H471" s="364"/>
    </row>
    <row r="472" spans="4:8" x14ac:dyDescent="0.2">
      <c r="D472" s="86"/>
      <c r="E472" s="374"/>
      <c r="F472" s="374"/>
      <c r="G472" s="364"/>
      <c r="H472" s="364"/>
    </row>
    <row r="473" spans="4:8" x14ac:dyDescent="0.2">
      <c r="D473" s="86"/>
      <c r="E473" s="374"/>
      <c r="F473" s="374"/>
      <c r="G473" s="364"/>
      <c r="H473" s="364"/>
    </row>
    <row r="474" spans="4:8" x14ac:dyDescent="0.2">
      <c r="D474" s="86"/>
      <c r="E474" s="374"/>
      <c r="F474" s="374"/>
      <c r="G474" s="364"/>
      <c r="H474" s="364"/>
    </row>
    <row r="475" spans="4:8" x14ac:dyDescent="0.2">
      <c r="D475" s="86"/>
      <c r="E475" s="374"/>
      <c r="F475" s="374"/>
      <c r="G475" s="364"/>
      <c r="H475" s="364"/>
    </row>
    <row r="476" spans="4:8" x14ac:dyDescent="0.2">
      <c r="D476" s="86"/>
      <c r="E476" s="374"/>
      <c r="F476" s="374"/>
      <c r="G476" s="364"/>
      <c r="H476" s="364"/>
    </row>
    <row r="477" spans="4:8" x14ac:dyDescent="0.2">
      <c r="D477" s="86"/>
      <c r="E477" s="374"/>
      <c r="F477" s="374"/>
      <c r="G477" s="364"/>
      <c r="H477" s="364"/>
    </row>
    <row r="478" spans="4:8" x14ac:dyDescent="0.2">
      <c r="D478" s="86"/>
      <c r="E478" s="374"/>
      <c r="F478" s="374"/>
      <c r="G478" s="364"/>
      <c r="H478" s="364"/>
    </row>
    <row r="479" spans="4:8" x14ac:dyDescent="0.2">
      <c r="D479" s="86"/>
      <c r="E479" s="374"/>
      <c r="F479" s="374"/>
      <c r="G479" s="364"/>
      <c r="H479" s="364"/>
    </row>
    <row r="480" spans="4:8" x14ac:dyDescent="0.2">
      <c r="D480" s="86"/>
      <c r="E480" s="374"/>
      <c r="F480" s="374"/>
      <c r="G480" s="364"/>
      <c r="H480" s="364"/>
    </row>
    <row r="481" spans="4:8" x14ac:dyDescent="0.2">
      <c r="D481" s="86"/>
      <c r="E481" s="374"/>
      <c r="F481" s="374"/>
      <c r="G481" s="364"/>
      <c r="H481" s="364"/>
    </row>
    <row r="482" spans="4:8" x14ac:dyDescent="0.2">
      <c r="D482" s="86"/>
      <c r="E482" s="374"/>
      <c r="F482" s="374"/>
      <c r="G482" s="364"/>
      <c r="H482" s="364"/>
    </row>
    <row r="483" spans="4:8" x14ac:dyDescent="0.2">
      <c r="D483" s="86"/>
      <c r="E483" s="374"/>
      <c r="F483" s="374"/>
      <c r="G483" s="364"/>
      <c r="H483" s="364"/>
    </row>
    <row r="484" spans="4:8" x14ac:dyDescent="0.2">
      <c r="D484" s="86"/>
      <c r="E484" s="374"/>
      <c r="F484" s="374"/>
      <c r="G484" s="364"/>
      <c r="H484" s="364"/>
    </row>
    <row r="485" spans="4:8" x14ac:dyDescent="0.2">
      <c r="D485" s="86"/>
      <c r="E485" s="374"/>
      <c r="F485" s="374"/>
      <c r="G485" s="364"/>
      <c r="H485" s="364"/>
    </row>
    <row r="486" spans="4:8" x14ac:dyDescent="0.2">
      <c r="D486" s="86"/>
      <c r="E486" s="374"/>
      <c r="F486" s="374"/>
      <c r="G486" s="364"/>
      <c r="H486" s="364"/>
    </row>
    <row r="487" spans="4:8" x14ac:dyDescent="0.2">
      <c r="D487" s="86"/>
      <c r="E487" s="374"/>
      <c r="F487" s="374"/>
      <c r="G487" s="364"/>
      <c r="H487" s="364"/>
    </row>
    <row r="488" spans="4:8" x14ac:dyDescent="0.2">
      <c r="D488" s="86"/>
      <c r="E488" s="374"/>
      <c r="F488" s="374"/>
      <c r="G488" s="364"/>
      <c r="H488" s="364"/>
    </row>
    <row r="489" spans="4:8" x14ac:dyDescent="0.2">
      <c r="D489" s="86"/>
      <c r="E489" s="374"/>
      <c r="F489" s="374"/>
      <c r="G489" s="364"/>
      <c r="H489" s="364"/>
    </row>
    <row r="490" spans="4:8" x14ac:dyDescent="0.2">
      <c r="D490" s="86"/>
      <c r="E490" s="374"/>
      <c r="F490" s="374"/>
      <c r="G490" s="364"/>
      <c r="H490" s="364"/>
    </row>
    <row r="491" spans="4:8" x14ac:dyDescent="0.2">
      <c r="D491" s="86"/>
      <c r="E491" s="374"/>
      <c r="F491" s="374"/>
      <c r="G491" s="364"/>
      <c r="H491" s="364"/>
    </row>
    <row r="492" spans="4:8" x14ac:dyDescent="0.2">
      <c r="D492" s="86"/>
      <c r="E492" s="374"/>
      <c r="F492" s="374"/>
      <c r="G492" s="364"/>
      <c r="H492" s="364"/>
    </row>
    <row r="493" spans="4:8" x14ac:dyDescent="0.2">
      <c r="D493" s="86"/>
      <c r="E493" s="374"/>
      <c r="F493" s="374"/>
      <c r="G493" s="364"/>
      <c r="H493" s="364"/>
    </row>
    <row r="494" spans="4:8" x14ac:dyDescent="0.2">
      <c r="D494" s="86"/>
      <c r="E494" s="374"/>
      <c r="F494" s="374"/>
      <c r="G494" s="364"/>
      <c r="H494" s="364"/>
    </row>
    <row r="495" spans="4:8" x14ac:dyDescent="0.2">
      <c r="D495" s="86"/>
      <c r="E495" s="374"/>
      <c r="F495" s="374"/>
      <c r="G495" s="364"/>
      <c r="H495" s="364"/>
    </row>
    <row r="496" spans="4:8" x14ac:dyDescent="0.2">
      <c r="D496" s="86"/>
      <c r="E496" s="374"/>
      <c r="F496" s="374"/>
      <c r="G496" s="364"/>
      <c r="H496" s="364"/>
    </row>
    <row r="497" spans="4:8" x14ac:dyDescent="0.2">
      <c r="D497" s="86"/>
      <c r="E497" s="374"/>
      <c r="F497" s="374"/>
      <c r="G497" s="364"/>
      <c r="H497" s="364"/>
    </row>
    <row r="498" spans="4:8" x14ac:dyDescent="0.2">
      <c r="D498" s="86"/>
      <c r="E498" s="374"/>
      <c r="F498" s="374"/>
      <c r="G498" s="364"/>
      <c r="H498" s="364"/>
    </row>
    <row r="499" spans="4:8" x14ac:dyDescent="0.2">
      <c r="D499" s="86"/>
      <c r="E499" s="374"/>
      <c r="F499" s="374"/>
      <c r="G499" s="364"/>
      <c r="H499" s="364"/>
    </row>
    <row r="500" spans="4:8" x14ac:dyDescent="0.2">
      <c r="D500" s="86"/>
      <c r="E500" s="374"/>
      <c r="F500" s="374"/>
      <c r="G500" s="364"/>
      <c r="H500" s="364"/>
    </row>
    <row r="501" spans="4:8" x14ac:dyDescent="0.2">
      <c r="D501" s="86"/>
      <c r="E501" s="374"/>
      <c r="F501" s="374"/>
      <c r="G501" s="364"/>
      <c r="H501" s="364"/>
    </row>
    <row r="502" spans="4:8" x14ac:dyDescent="0.2">
      <c r="D502" s="86"/>
      <c r="E502" s="374"/>
      <c r="F502" s="374"/>
      <c r="G502" s="364"/>
      <c r="H502" s="364"/>
    </row>
    <row r="503" spans="4:8" x14ac:dyDescent="0.2">
      <c r="D503" s="86"/>
      <c r="E503" s="374"/>
      <c r="F503" s="374"/>
      <c r="G503" s="364"/>
      <c r="H503" s="364"/>
    </row>
    <row r="504" spans="4:8" x14ac:dyDescent="0.2">
      <c r="D504" s="86"/>
      <c r="E504" s="374"/>
      <c r="F504" s="374"/>
      <c r="G504" s="364"/>
      <c r="H504" s="364"/>
    </row>
    <row r="505" spans="4:8" x14ac:dyDescent="0.2">
      <c r="D505" s="86"/>
      <c r="E505" s="374"/>
      <c r="F505" s="374"/>
      <c r="G505" s="364"/>
      <c r="H505" s="364"/>
    </row>
    <row r="506" spans="4:8" x14ac:dyDescent="0.2">
      <c r="D506" s="86"/>
      <c r="E506" s="374"/>
      <c r="F506" s="374"/>
      <c r="G506" s="364"/>
      <c r="H506" s="364"/>
    </row>
    <row r="507" spans="4:8" x14ac:dyDescent="0.2">
      <c r="D507" s="86"/>
      <c r="E507" s="374"/>
      <c r="F507" s="374"/>
      <c r="G507" s="364"/>
      <c r="H507" s="364"/>
    </row>
    <row r="508" spans="4:8" x14ac:dyDescent="0.2">
      <c r="D508" s="86"/>
      <c r="E508" s="374"/>
      <c r="F508" s="374"/>
      <c r="G508" s="364"/>
      <c r="H508" s="364"/>
    </row>
    <row r="509" spans="4:8" x14ac:dyDescent="0.2">
      <c r="D509" s="86"/>
      <c r="E509" s="374"/>
      <c r="F509" s="374"/>
      <c r="G509" s="364"/>
      <c r="H509" s="364"/>
    </row>
    <row r="510" spans="4:8" x14ac:dyDescent="0.2">
      <c r="D510" s="86"/>
      <c r="E510" s="374"/>
      <c r="F510" s="374"/>
      <c r="G510" s="364"/>
      <c r="H510" s="364"/>
    </row>
    <row r="511" spans="4:8" x14ac:dyDescent="0.2">
      <c r="D511" s="86"/>
      <c r="E511" s="374"/>
      <c r="F511" s="374"/>
      <c r="G511" s="364"/>
      <c r="H511" s="364"/>
    </row>
    <row r="512" spans="4:8" x14ac:dyDescent="0.2">
      <c r="D512" s="86"/>
      <c r="E512" s="374"/>
      <c r="F512" s="374"/>
      <c r="G512" s="364"/>
      <c r="H512" s="364"/>
    </row>
    <row r="513" spans="4:8" x14ac:dyDescent="0.2">
      <c r="D513" s="86"/>
      <c r="E513" s="374"/>
      <c r="F513" s="374"/>
      <c r="G513" s="364"/>
      <c r="H513" s="364"/>
    </row>
    <row r="514" spans="4:8" x14ac:dyDescent="0.2">
      <c r="D514" s="86"/>
      <c r="E514" s="374"/>
      <c r="F514" s="374"/>
      <c r="G514" s="364"/>
      <c r="H514" s="364"/>
    </row>
    <row r="515" spans="4:8" x14ac:dyDescent="0.2">
      <c r="D515" s="86"/>
      <c r="E515" s="374"/>
      <c r="F515" s="374"/>
      <c r="G515" s="364"/>
      <c r="H515" s="364"/>
    </row>
    <row r="516" spans="4:8" x14ac:dyDescent="0.2">
      <c r="D516" s="86"/>
      <c r="E516" s="374"/>
      <c r="F516" s="374"/>
      <c r="G516" s="364"/>
      <c r="H516" s="364"/>
    </row>
    <row r="517" spans="4:8" x14ac:dyDescent="0.2">
      <c r="D517" s="86"/>
      <c r="E517" s="374"/>
      <c r="F517" s="374"/>
      <c r="G517" s="364"/>
      <c r="H517" s="364"/>
    </row>
    <row r="518" spans="4:8" x14ac:dyDescent="0.2">
      <c r="D518" s="86"/>
      <c r="E518" s="374"/>
      <c r="F518" s="374"/>
      <c r="G518" s="364"/>
      <c r="H518" s="364"/>
    </row>
    <row r="519" spans="4:8" x14ac:dyDescent="0.2">
      <c r="D519" s="86"/>
      <c r="E519" s="374"/>
      <c r="F519" s="374"/>
      <c r="G519" s="364"/>
      <c r="H519" s="364"/>
    </row>
    <row r="520" spans="4:8" x14ac:dyDescent="0.2">
      <c r="D520" s="86"/>
      <c r="E520" s="374"/>
      <c r="F520" s="374"/>
      <c r="G520" s="364"/>
      <c r="H520" s="364"/>
    </row>
    <row r="521" spans="4:8" x14ac:dyDescent="0.2">
      <c r="D521" s="86"/>
      <c r="E521" s="374"/>
      <c r="F521" s="374"/>
      <c r="G521" s="364"/>
      <c r="H521" s="364"/>
    </row>
    <row r="522" spans="4:8" x14ac:dyDescent="0.2">
      <c r="D522" s="86"/>
      <c r="E522" s="374"/>
      <c r="F522" s="374"/>
      <c r="G522" s="364"/>
      <c r="H522" s="364"/>
    </row>
    <row r="523" spans="4:8" x14ac:dyDescent="0.2">
      <c r="D523" s="86"/>
      <c r="E523" s="374"/>
      <c r="F523" s="374"/>
      <c r="G523" s="364"/>
      <c r="H523" s="364"/>
    </row>
    <row r="524" spans="4:8" x14ac:dyDescent="0.2">
      <c r="D524" s="86"/>
      <c r="E524" s="374"/>
      <c r="F524" s="374"/>
      <c r="G524" s="364"/>
      <c r="H524" s="364"/>
    </row>
    <row r="525" spans="4:8" x14ac:dyDescent="0.2">
      <c r="D525" s="86"/>
      <c r="E525" s="374"/>
      <c r="F525" s="374"/>
      <c r="G525" s="364"/>
      <c r="H525" s="364"/>
    </row>
    <row r="526" spans="4:8" x14ac:dyDescent="0.2">
      <c r="D526" s="86"/>
      <c r="E526" s="374"/>
      <c r="F526" s="374"/>
      <c r="G526" s="364"/>
      <c r="H526" s="364"/>
    </row>
    <row r="527" spans="4:8" x14ac:dyDescent="0.2">
      <c r="D527" s="86"/>
      <c r="E527" s="374"/>
      <c r="F527" s="374"/>
      <c r="G527" s="364"/>
      <c r="H527" s="364"/>
    </row>
    <row r="528" spans="4:8" x14ac:dyDescent="0.2">
      <c r="D528" s="86"/>
      <c r="E528" s="374"/>
      <c r="F528" s="374"/>
      <c r="G528" s="364"/>
      <c r="H528" s="364"/>
    </row>
    <row r="529" spans="4:8" x14ac:dyDescent="0.2">
      <c r="D529" s="86"/>
      <c r="E529" s="374"/>
      <c r="F529" s="374"/>
      <c r="G529" s="364"/>
      <c r="H529" s="364"/>
    </row>
    <row r="530" spans="4:8" x14ac:dyDescent="0.2">
      <c r="D530" s="86"/>
      <c r="E530" s="374"/>
      <c r="F530" s="374"/>
      <c r="G530" s="364"/>
      <c r="H530" s="364"/>
    </row>
    <row r="531" spans="4:8" x14ac:dyDescent="0.2">
      <c r="D531" s="86"/>
      <c r="E531" s="374"/>
      <c r="F531" s="374"/>
      <c r="G531" s="364"/>
      <c r="H531" s="364"/>
    </row>
    <row r="532" spans="4:8" x14ac:dyDescent="0.2">
      <c r="D532" s="86"/>
      <c r="E532" s="374"/>
      <c r="F532" s="374"/>
      <c r="G532" s="364"/>
      <c r="H532" s="364"/>
    </row>
    <row r="533" spans="4:8" x14ac:dyDescent="0.2">
      <c r="D533" s="86"/>
      <c r="E533" s="374"/>
      <c r="F533" s="374"/>
      <c r="G533" s="364"/>
      <c r="H533" s="364"/>
    </row>
    <row r="534" spans="4:8" x14ac:dyDescent="0.2">
      <c r="D534" s="86"/>
      <c r="E534" s="374"/>
      <c r="F534" s="374"/>
      <c r="G534" s="364"/>
      <c r="H534" s="364"/>
    </row>
    <row r="535" spans="4:8" x14ac:dyDescent="0.2">
      <c r="D535" s="86"/>
      <c r="E535" s="374"/>
      <c r="F535" s="374"/>
      <c r="G535" s="364"/>
      <c r="H535" s="364"/>
    </row>
    <row r="536" spans="4:8" x14ac:dyDescent="0.2">
      <c r="D536" s="86"/>
      <c r="E536" s="374"/>
      <c r="F536" s="374"/>
      <c r="G536" s="364"/>
      <c r="H536" s="364"/>
    </row>
    <row r="537" spans="4:8" x14ac:dyDescent="0.2">
      <c r="D537" s="86"/>
      <c r="E537" s="374"/>
      <c r="F537" s="374"/>
      <c r="G537" s="364"/>
      <c r="H537" s="364"/>
    </row>
    <row r="538" spans="4:8" x14ac:dyDescent="0.2">
      <c r="D538" s="86"/>
      <c r="E538" s="374"/>
      <c r="F538" s="374"/>
      <c r="G538" s="364"/>
      <c r="H538" s="364"/>
    </row>
    <row r="539" spans="4:8" x14ac:dyDescent="0.2">
      <c r="D539" s="86"/>
      <c r="E539" s="374"/>
      <c r="F539" s="374"/>
      <c r="G539" s="364"/>
      <c r="H539" s="364"/>
    </row>
    <row r="540" spans="4:8" x14ac:dyDescent="0.2">
      <c r="D540" s="86"/>
      <c r="E540" s="374"/>
      <c r="F540" s="374"/>
      <c r="G540" s="364"/>
      <c r="H540" s="364"/>
    </row>
    <row r="541" spans="4:8" x14ac:dyDescent="0.2">
      <c r="D541" s="86"/>
      <c r="E541" s="374"/>
      <c r="F541" s="374"/>
      <c r="G541" s="364"/>
      <c r="H541" s="364"/>
    </row>
    <row r="542" spans="4:8" x14ac:dyDescent="0.2">
      <c r="D542" s="86"/>
      <c r="E542" s="374"/>
      <c r="F542" s="374"/>
      <c r="G542" s="364"/>
      <c r="H542" s="364"/>
    </row>
    <row r="543" spans="4:8" x14ac:dyDescent="0.2">
      <c r="D543" s="86"/>
      <c r="E543" s="374"/>
      <c r="F543" s="374"/>
      <c r="G543" s="364"/>
      <c r="H543" s="364"/>
    </row>
    <row r="544" spans="4:8" x14ac:dyDescent="0.2">
      <c r="D544" s="86"/>
      <c r="E544" s="374"/>
      <c r="F544" s="374"/>
      <c r="G544" s="364"/>
      <c r="H544" s="364"/>
    </row>
    <row r="545" spans="4:8" x14ac:dyDescent="0.2">
      <c r="D545" s="86"/>
      <c r="E545" s="374"/>
      <c r="F545" s="374"/>
      <c r="G545" s="364"/>
      <c r="H545" s="364"/>
    </row>
    <row r="546" spans="4:8" x14ac:dyDescent="0.2">
      <c r="D546" s="86"/>
      <c r="E546" s="374"/>
      <c r="F546" s="374"/>
      <c r="G546" s="364"/>
      <c r="H546" s="364"/>
    </row>
    <row r="547" spans="4:8" x14ac:dyDescent="0.2">
      <c r="D547" s="86"/>
      <c r="E547" s="374"/>
      <c r="F547" s="374"/>
      <c r="G547" s="364"/>
      <c r="H547" s="364"/>
    </row>
    <row r="548" spans="4:8" x14ac:dyDescent="0.2">
      <c r="D548" s="86"/>
      <c r="E548" s="374"/>
      <c r="F548" s="374"/>
      <c r="G548" s="364"/>
      <c r="H548" s="364"/>
    </row>
    <row r="549" spans="4:8" x14ac:dyDescent="0.2">
      <c r="D549" s="86"/>
      <c r="E549" s="374"/>
      <c r="F549" s="374"/>
      <c r="G549" s="364"/>
      <c r="H549" s="364"/>
    </row>
    <row r="550" spans="4:8" x14ac:dyDescent="0.2">
      <c r="D550" s="86"/>
      <c r="E550" s="374"/>
      <c r="F550" s="374"/>
      <c r="G550" s="364"/>
      <c r="H550" s="364"/>
    </row>
    <row r="551" spans="4:8" x14ac:dyDescent="0.2">
      <c r="D551" s="86"/>
      <c r="E551" s="374"/>
      <c r="F551" s="374"/>
      <c r="G551" s="364"/>
      <c r="H551" s="364"/>
    </row>
    <row r="552" spans="4:8" x14ac:dyDescent="0.2">
      <c r="D552" s="86"/>
      <c r="E552" s="374"/>
      <c r="F552" s="374"/>
      <c r="G552" s="364"/>
      <c r="H552" s="364"/>
    </row>
    <row r="553" spans="4:8" x14ac:dyDescent="0.2">
      <c r="D553" s="86"/>
      <c r="E553" s="374"/>
      <c r="F553" s="374"/>
      <c r="G553" s="364"/>
      <c r="H553" s="364"/>
    </row>
    <row r="554" spans="4:8" x14ac:dyDescent="0.2">
      <c r="D554" s="86"/>
      <c r="E554" s="374"/>
      <c r="F554" s="374"/>
      <c r="G554" s="364"/>
      <c r="H554" s="364"/>
    </row>
    <row r="555" spans="4:8" x14ac:dyDescent="0.2">
      <c r="D555" s="86"/>
      <c r="E555" s="374"/>
      <c r="F555" s="374"/>
      <c r="G555" s="364"/>
      <c r="H555" s="364"/>
    </row>
    <row r="556" spans="4:8" x14ac:dyDescent="0.2">
      <c r="D556" s="86"/>
      <c r="E556" s="374"/>
      <c r="F556" s="374"/>
      <c r="G556" s="364"/>
      <c r="H556" s="364"/>
    </row>
    <row r="557" spans="4:8" x14ac:dyDescent="0.2">
      <c r="D557" s="86"/>
      <c r="E557" s="374"/>
      <c r="F557" s="374"/>
      <c r="G557" s="364"/>
      <c r="H557" s="364"/>
    </row>
    <row r="558" spans="4:8" x14ac:dyDescent="0.2">
      <c r="D558" s="86"/>
      <c r="E558" s="374"/>
      <c r="F558" s="374"/>
      <c r="G558" s="364"/>
      <c r="H558" s="364"/>
    </row>
    <row r="559" spans="4:8" x14ac:dyDescent="0.2">
      <c r="D559" s="86"/>
      <c r="E559" s="374"/>
      <c r="F559" s="374"/>
      <c r="G559" s="364"/>
      <c r="H559" s="364"/>
    </row>
    <row r="560" spans="4:8" x14ac:dyDescent="0.2">
      <c r="D560" s="86"/>
      <c r="E560" s="374"/>
      <c r="F560" s="374"/>
      <c r="G560" s="364"/>
      <c r="H560" s="364"/>
    </row>
    <row r="561" spans="4:8" x14ac:dyDescent="0.2">
      <c r="D561" s="86"/>
      <c r="E561" s="374"/>
      <c r="F561" s="374"/>
      <c r="G561" s="364"/>
      <c r="H561" s="364"/>
    </row>
    <row r="562" spans="4:8" x14ac:dyDescent="0.2">
      <c r="D562" s="86"/>
      <c r="E562" s="374"/>
      <c r="F562" s="374"/>
      <c r="G562" s="364"/>
      <c r="H562" s="364"/>
    </row>
    <row r="563" spans="4:8" x14ac:dyDescent="0.2">
      <c r="D563" s="86"/>
      <c r="E563" s="374"/>
      <c r="F563" s="374"/>
      <c r="G563" s="364"/>
      <c r="H563" s="364"/>
    </row>
    <row r="564" spans="4:8" x14ac:dyDescent="0.2">
      <c r="D564" s="86"/>
      <c r="E564" s="374"/>
      <c r="F564" s="374"/>
      <c r="G564" s="364"/>
      <c r="H564" s="364"/>
    </row>
    <row r="565" spans="4:8" x14ac:dyDescent="0.2">
      <c r="D565" s="86"/>
      <c r="E565" s="374"/>
      <c r="F565" s="374"/>
      <c r="G565" s="364"/>
      <c r="H565" s="364"/>
    </row>
    <row r="566" spans="4:8" x14ac:dyDescent="0.2">
      <c r="D566" s="86"/>
      <c r="E566" s="374"/>
      <c r="F566" s="374"/>
      <c r="G566" s="364"/>
      <c r="H566" s="364"/>
    </row>
    <row r="567" spans="4:8" x14ac:dyDescent="0.2">
      <c r="D567" s="86"/>
      <c r="E567" s="374"/>
      <c r="F567" s="374"/>
      <c r="G567" s="364"/>
      <c r="H567" s="364"/>
    </row>
    <row r="568" spans="4:8" x14ac:dyDescent="0.2">
      <c r="D568" s="86"/>
      <c r="E568" s="374"/>
      <c r="F568" s="374"/>
      <c r="G568" s="364"/>
      <c r="H568" s="364"/>
    </row>
    <row r="569" spans="4:8" x14ac:dyDescent="0.2">
      <c r="D569" s="86"/>
      <c r="E569" s="374"/>
      <c r="F569" s="374"/>
      <c r="G569" s="364"/>
      <c r="H569" s="364"/>
    </row>
    <row r="570" spans="4:8" x14ac:dyDescent="0.2">
      <c r="D570" s="86"/>
      <c r="E570" s="374"/>
      <c r="F570" s="374"/>
      <c r="G570" s="364"/>
      <c r="H570" s="364"/>
    </row>
  </sheetData>
  <mergeCells count="10">
    <mergeCell ref="L29:M29"/>
    <mergeCell ref="I11:I12"/>
    <mergeCell ref="J13:J70"/>
    <mergeCell ref="A244:C244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rowBreaks count="2" manualBreakCount="2">
    <brk id="94" max="8" man="1"/>
    <brk id="172" max="8" man="1"/>
  </rowBreaks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view="pageBreakPreview" zoomScale="70" zoomScaleNormal="100" zoomScaleSheetLayoutView="70" workbookViewId="0">
      <selection activeCell="D39" sqref="D39"/>
    </sheetView>
  </sheetViews>
  <sheetFormatPr baseColWidth="10" defaultRowHeight="12.75" x14ac:dyDescent="0.2"/>
  <cols>
    <col min="2" max="2" width="11.5703125" style="479"/>
    <col min="3" max="3" width="11.5703125" customWidth="1"/>
    <col min="4" max="4" width="20.85546875" customWidth="1"/>
    <col min="5" max="5" width="36.7109375" customWidth="1"/>
    <col min="6" max="7" width="26.7109375" style="99" customWidth="1"/>
    <col min="8" max="8" width="24.85546875" style="99" customWidth="1"/>
    <col min="9" max="9" width="31.85546875" style="99" customWidth="1"/>
    <col min="11" max="11" width="15.140625" customWidth="1"/>
  </cols>
  <sheetData>
    <row r="1" spans="1:11" ht="34.15" customHeight="1" x14ac:dyDescent="0.35">
      <c r="D1" t="s">
        <v>464</v>
      </c>
      <c r="E1" s="491">
        <v>2910670.21</v>
      </c>
    </row>
    <row r="2" spans="1:11" ht="22.9" customHeight="1" x14ac:dyDescent="0.2">
      <c r="F2" s="99" t="s">
        <v>447</v>
      </c>
      <c r="G2" s="488" t="s">
        <v>462</v>
      </c>
      <c r="H2" s="99" t="s">
        <v>448</v>
      </c>
      <c r="J2" t="s">
        <v>444</v>
      </c>
      <c r="K2" t="s">
        <v>445</v>
      </c>
    </row>
    <row r="3" spans="1:11" ht="14.25" x14ac:dyDescent="0.2">
      <c r="A3" t="s">
        <v>442</v>
      </c>
      <c r="B3" s="479">
        <v>150</v>
      </c>
      <c r="C3" s="427">
        <v>1211</v>
      </c>
      <c r="D3" s="18"/>
      <c r="E3" s="428" t="s">
        <v>28</v>
      </c>
      <c r="F3" s="99">
        <f>(B3*J3)*1.039</f>
        <v>45999.127499999995</v>
      </c>
      <c r="G3" s="489">
        <f>F3*11</f>
        <v>505990.40249999997</v>
      </c>
      <c r="H3" s="489"/>
      <c r="I3" s="503">
        <f>G3+G14+1965.71</f>
        <v>633820.57249999989</v>
      </c>
      <c r="J3" s="99">
        <v>295.14999999999998</v>
      </c>
      <c r="K3" t="s">
        <v>455</v>
      </c>
    </row>
    <row r="4" spans="1:11" s="389" customFormat="1" ht="14.25" x14ac:dyDescent="0.2">
      <c r="B4" s="479"/>
      <c r="C4" s="427">
        <v>1321</v>
      </c>
      <c r="D4" s="18"/>
      <c r="E4" s="428" t="s">
        <v>30</v>
      </c>
      <c r="G4" s="489">
        <f t="shared" ref="G4:G10" si="0">F4*11</f>
        <v>0</v>
      </c>
      <c r="H4" s="489">
        <f>(F3/30)*24</f>
        <v>36799.301999999996</v>
      </c>
      <c r="I4" s="99">
        <f>H4+H15</f>
        <v>53581.229999999996</v>
      </c>
      <c r="K4" s="389" t="s">
        <v>446</v>
      </c>
    </row>
    <row r="5" spans="1:11" s="389" customFormat="1" ht="14.25" x14ac:dyDescent="0.2">
      <c r="B5" s="479"/>
      <c r="C5" s="427">
        <v>1322</v>
      </c>
      <c r="D5" s="18"/>
      <c r="E5" s="428" t="s">
        <v>31</v>
      </c>
      <c r="G5" s="489">
        <f t="shared" si="0"/>
        <v>0</v>
      </c>
      <c r="H5" s="489">
        <f>F3/30*50</f>
        <v>76665.212499999994</v>
      </c>
      <c r="I5" s="99">
        <f>H5+H16</f>
        <v>111627.5625</v>
      </c>
    </row>
    <row r="6" spans="1:11" s="389" customFormat="1" ht="28.5" x14ac:dyDescent="0.2">
      <c r="B6" s="479"/>
      <c r="C6" s="427">
        <v>1343</v>
      </c>
      <c r="D6" s="18"/>
      <c r="E6" s="428" t="s">
        <v>32</v>
      </c>
      <c r="F6" s="99">
        <f>B3*J6</f>
        <v>1462.5</v>
      </c>
      <c r="G6" s="489">
        <f t="shared" si="0"/>
        <v>16087.5</v>
      </c>
      <c r="H6" s="489"/>
      <c r="I6" s="503">
        <f>G6+G17</f>
        <v>19921.5</v>
      </c>
      <c r="J6" s="99">
        <v>9.75</v>
      </c>
      <c r="K6" s="389" t="s">
        <v>453</v>
      </c>
    </row>
    <row r="7" spans="1:11" s="389" customFormat="1" ht="28.5" x14ac:dyDescent="0.2">
      <c r="B7" s="479"/>
      <c r="C7" s="427">
        <v>1411</v>
      </c>
      <c r="D7" s="18"/>
      <c r="E7" s="428" t="s">
        <v>33</v>
      </c>
      <c r="F7" s="99">
        <f>F3*J7</f>
        <v>5709.2967074812495</v>
      </c>
      <c r="G7" s="489">
        <f t="shared" si="0"/>
        <v>62802.263782293747</v>
      </c>
      <c r="H7" s="489"/>
      <c r="I7" s="503">
        <f>G7+G18</f>
        <v>78424.245896343753</v>
      </c>
      <c r="J7" s="389">
        <v>0.12411750000000001</v>
      </c>
    </row>
    <row r="8" spans="1:11" s="389" customFormat="1" ht="14.25" x14ac:dyDescent="0.2">
      <c r="B8" s="479"/>
      <c r="C8" s="427">
        <v>1421</v>
      </c>
      <c r="D8" s="18"/>
      <c r="E8" s="428" t="s">
        <v>34</v>
      </c>
      <c r="F8" s="99">
        <f>F3*J8</f>
        <v>1379.9738249999998</v>
      </c>
      <c r="G8" s="489">
        <f t="shared" si="0"/>
        <v>15179.712074999998</v>
      </c>
      <c r="H8" s="489"/>
      <c r="I8" s="503">
        <f t="shared" ref="I8:I10" si="1">G8+G19</f>
        <v>18955.645874999998</v>
      </c>
      <c r="J8" s="389">
        <v>0.03</v>
      </c>
    </row>
    <row r="9" spans="1:11" s="389" customFormat="1" ht="14.25" x14ac:dyDescent="0.2">
      <c r="B9" s="479"/>
      <c r="C9" s="427">
        <v>1431</v>
      </c>
      <c r="D9" s="18"/>
      <c r="E9" s="428" t="s">
        <v>35</v>
      </c>
      <c r="F9" s="99">
        <f>F3*J9</f>
        <v>4829.9083874999997</v>
      </c>
      <c r="G9" s="489">
        <f t="shared" si="0"/>
        <v>53128.992262499996</v>
      </c>
      <c r="H9" s="489"/>
      <c r="I9" s="503">
        <f t="shared" si="1"/>
        <v>66344.7605625</v>
      </c>
      <c r="J9" s="389">
        <v>0.105</v>
      </c>
    </row>
    <row r="10" spans="1:11" s="389" customFormat="1" ht="28.5" x14ac:dyDescent="0.2">
      <c r="B10" s="479"/>
      <c r="C10" s="427">
        <v>1432</v>
      </c>
      <c r="D10" s="18"/>
      <c r="E10" s="428" t="s">
        <v>399</v>
      </c>
      <c r="F10" s="99">
        <f>F3*J10</f>
        <v>919.98254999999995</v>
      </c>
      <c r="G10" s="489">
        <f t="shared" si="0"/>
        <v>10119.80805</v>
      </c>
      <c r="H10" s="489"/>
      <c r="I10" s="503">
        <f t="shared" si="1"/>
        <v>12637.097249999999</v>
      </c>
      <c r="J10" s="389">
        <v>0.02</v>
      </c>
    </row>
    <row r="11" spans="1:11" ht="14.25" x14ac:dyDescent="0.2">
      <c r="E11" s="485" t="s">
        <v>456</v>
      </c>
      <c r="F11" s="486"/>
      <c r="G11" s="487">
        <f>SUM(G3:G10)</f>
        <v>663308.67866979376</v>
      </c>
      <c r="H11" s="99">
        <f>SUM(H4:H10)</f>
        <v>113464.51449999999</v>
      </c>
    </row>
    <row r="13" spans="1:11" x14ac:dyDescent="0.2">
      <c r="A13" s="389"/>
      <c r="C13" s="389"/>
      <c r="D13" s="389"/>
      <c r="E13" s="389"/>
      <c r="J13" s="389" t="s">
        <v>444</v>
      </c>
    </row>
    <row r="14" spans="1:11" ht="14.25" x14ac:dyDescent="0.2">
      <c r="A14" s="389" t="s">
        <v>443</v>
      </c>
      <c r="B14" s="479">
        <v>60</v>
      </c>
      <c r="C14" s="427">
        <v>1211</v>
      </c>
      <c r="D14" s="18"/>
      <c r="E14" s="428" t="s">
        <v>28</v>
      </c>
      <c r="F14" s="99">
        <f>B14*J14*1.039</f>
        <v>20977.41</v>
      </c>
      <c r="G14" s="99">
        <f>F14*6</f>
        <v>125864.45999999999</v>
      </c>
      <c r="J14" s="99">
        <v>336.5</v>
      </c>
      <c r="K14" t="s">
        <v>454</v>
      </c>
    </row>
    <row r="15" spans="1:11" ht="14.25" x14ac:dyDescent="0.2">
      <c r="A15" s="389"/>
      <c r="C15" s="427">
        <v>1321</v>
      </c>
      <c r="D15" s="18"/>
      <c r="E15" s="428" t="s">
        <v>30</v>
      </c>
      <c r="G15" s="99">
        <f t="shared" ref="G15:G21" si="2">F15*6</f>
        <v>0</v>
      </c>
      <c r="H15" s="99">
        <f>F14/30*24</f>
        <v>16781.928</v>
      </c>
      <c r="J15" s="389"/>
    </row>
    <row r="16" spans="1:11" ht="14.25" x14ac:dyDescent="0.2">
      <c r="A16" s="389"/>
      <c r="C16" s="427">
        <v>1322</v>
      </c>
      <c r="D16" s="18"/>
      <c r="E16" s="428" t="s">
        <v>31</v>
      </c>
      <c r="G16" s="99">
        <f t="shared" si="2"/>
        <v>0</v>
      </c>
      <c r="H16" s="99">
        <f>F14/30*50</f>
        <v>34962.35</v>
      </c>
      <c r="J16" s="389"/>
    </row>
    <row r="17" spans="1:11" ht="28.5" x14ac:dyDescent="0.2">
      <c r="A17" s="389"/>
      <c r="C17" s="427">
        <v>1343</v>
      </c>
      <c r="D17" s="18"/>
      <c r="E17" s="428" t="s">
        <v>32</v>
      </c>
      <c r="F17" s="99">
        <f>B14*J17</f>
        <v>639</v>
      </c>
      <c r="G17" s="99">
        <f t="shared" si="2"/>
        <v>3834</v>
      </c>
      <c r="J17" s="99">
        <v>10.65</v>
      </c>
      <c r="K17" t="s">
        <v>453</v>
      </c>
    </row>
    <row r="18" spans="1:11" ht="28.5" x14ac:dyDescent="0.2">
      <c r="A18" s="389"/>
      <c r="C18" s="427">
        <v>1411</v>
      </c>
      <c r="D18" s="18"/>
      <c r="E18" s="428" t="s">
        <v>33</v>
      </c>
      <c r="F18" s="99">
        <f>F14*J18</f>
        <v>2603.6636856750001</v>
      </c>
      <c r="G18" s="99">
        <f t="shared" si="2"/>
        <v>15621.982114050001</v>
      </c>
      <c r="J18" s="389">
        <v>0.12411750000000001</v>
      </c>
      <c r="K18" t="s">
        <v>452</v>
      </c>
    </row>
    <row r="19" spans="1:11" ht="14.25" x14ac:dyDescent="0.2">
      <c r="A19" s="389"/>
      <c r="C19" s="427">
        <v>1421</v>
      </c>
      <c r="D19" s="18"/>
      <c r="E19" s="428" t="s">
        <v>34</v>
      </c>
      <c r="F19" s="99">
        <f>F14*J19</f>
        <v>629.32229999999993</v>
      </c>
      <c r="G19" s="99">
        <f t="shared" si="2"/>
        <v>3775.9337999999998</v>
      </c>
      <c r="J19" s="389">
        <v>0.03</v>
      </c>
      <c r="K19" t="s">
        <v>451</v>
      </c>
    </row>
    <row r="20" spans="1:11" ht="14.25" x14ac:dyDescent="0.2">
      <c r="A20" s="389"/>
      <c r="C20" s="427">
        <v>1431</v>
      </c>
      <c r="D20" s="18"/>
      <c r="E20" s="428" t="s">
        <v>35</v>
      </c>
      <c r="F20" s="99">
        <f>F14*J20</f>
        <v>2202.6280499999998</v>
      </c>
      <c r="G20" s="99">
        <f t="shared" si="2"/>
        <v>13215.7683</v>
      </c>
      <c r="J20" s="389">
        <v>0.105</v>
      </c>
      <c r="K20" t="s">
        <v>450</v>
      </c>
    </row>
    <row r="21" spans="1:11" ht="28.5" x14ac:dyDescent="0.2">
      <c r="A21" s="389"/>
      <c r="C21" s="427">
        <v>1432</v>
      </c>
      <c r="D21" s="18"/>
      <c r="E21" s="428" t="s">
        <v>399</v>
      </c>
      <c r="F21" s="99">
        <f>F14*J21</f>
        <v>419.54820000000001</v>
      </c>
      <c r="G21" s="99">
        <f t="shared" si="2"/>
        <v>2517.2892000000002</v>
      </c>
      <c r="J21" s="389">
        <v>0.02</v>
      </c>
      <c r="K21" t="s">
        <v>449</v>
      </c>
    </row>
    <row r="22" spans="1:11" ht="14.25" x14ac:dyDescent="0.2">
      <c r="E22" s="485" t="s">
        <v>456</v>
      </c>
      <c r="F22" s="486"/>
      <c r="G22" s="487">
        <f>SUM(G14:G21)</f>
        <v>164829.43341405</v>
      </c>
      <c r="H22" s="99">
        <f>SUM(H14:H21)</f>
        <v>51744.277999999998</v>
      </c>
    </row>
    <row r="25" spans="1:11" x14ac:dyDescent="0.2">
      <c r="D25" s="405" t="s">
        <v>472</v>
      </c>
    </row>
    <row r="26" spans="1:11" x14ac:dyDescent="0.2">
      <c r="D26" s="391" t="e">
        <f>G26+H26-E26</f>
        <v>#VALUE!</v>
      </c>
      <c r="E26" s="391" t="e">
        <f>'P EGRESOS CONCENTRADO'!E269+'P EGRESOS CONCENTRADO'!E277</f>
        <v>#VALUE!</v>
      </c>
      <c r="G26" s="99">
        <f>G11+G22</f>
        <v>828138.11208384379</v>
      </c>
      <c r="H26" s="99">
        <f>H11+H22</f>
        <v>165208.79249999998</v>
      </c>
      <c r="I26" s="504"/>
    </row>
    <row r="28" spans="1:11" x14ac:dyDescent="0.2">
      <c r="F28" s="682" t="s">
        <v>457</v>
      </c>
      <c r="G28" s="682"/>
      <c r="H28" s="99">
        <f>SUM(G26:H26)</f>
        <v>993346.90458384377</v>
      </c>
    </row>
    <row r="30" spans="1:11" x14ac:dyDescent="0.2">
      <c r="F30" s="682" t="s">
        <v>458</v>
      </c>
      <c r="G30" s="682"/>
      <c r="H30" s="99">
        <v>2910670.21</v>
      </c>
    </row>
    <row r="32" spans="1:11" x14ac:dyDescent="0.2">
      <c r="F32" s="682" t="s">
        <v>459</v>
      </c>
      <c r="G32" s="682"/>
      <c r="H32" s="99">
        <f>H30-H28</f>
        <v>1917323.3054161561</v>
      </c>
    </row>
    <row r="33" spans="2:8" x14ac:dyDescent="0.2">
      <c r="B33" s="479">
        <v>400</v>
      </c>
      <c r="C33">
        <v>150</v>
      </c>
      <c r="E33" s="391" t="e">
        <f>G26-E26</f>
        <v>#VALUE!</v>
      </c>
    </row>
    <row r="34" spans="2:8" x14ac:dyDescent="0.2">
      <c r="B34" s="479">
        <v>360</v>
      </c>
      <c r="C34">
        <v>60</v>
      </c>
      <c r="G34" s="99" t="s">
        <v>460</v>
      </c>
      <c r="H34" s="99">
        <v>900000</v>
      </c>
    </row>
    <row r="36" spans="2:8" x14ac:dyDescent="0.2">
      <c r="G36" s="99" t="s">
        <v>461</v>
      </c>
      <c r="H36" s="99">
        <f>H32-H34</f>
        <v>1017323.3054161561</v>
      </c>
    </row>
    <row r="37" spans="2:8" x14ac:dyDescent="0.2">
      <c r="B37" s="479">
        <f>SUM(B33:C34)</f>
        <v>970</v>
      </c>
      <c r="E37" t="s">
        <v>470</v>
      </c>
    </row>
    <row r="38" spans="2:8" x14ac:dyDescent="0.2">
      <c r="E38">
        <v>467195.42</v>
      </c>
    </row>
    <row r="39" spans="2:8" x14ac:dyDescent="0.2">
      <c r="B39" s="479">
        <v>989</v>
      </c>
      <c r="E39" t="s">
        <v>471</v>
      </c>
    </row>
    <row r="41" spans="2:8" x14ac:dyDescent="0.2">
      <c r="G41" s="99">
        <v>350000</v>
      </c>
      <c r="H41" s="99" t="s">
        <v>463</v>
      </c>
    </row>
    <row r="50" spans="5:5" x14ac:dyDescent="0.2">
      <c r="E50" s="99">
        <v>1602277.1</v>
      </c>
    </row>
    <row r="51" spans="5:5" x14ac:dyDescent="0.2">
      <c r="E51" s="99">
        <v>1180277.1000000001</v>
      </c>
    </row>
    <row r="52" spans="5:5" x14ac:dyDescent="0.2">
      <c r="E52" s="99">
        <v>458000</v>
      </c>
    </row>
    <row r="53" spans="5:5" x14ac:dyDescent="0.2">
      <c r="E53" s="99">
        <v>900000</v>
      </c>
    </row>
    <row r="55" spans="5:5" x14ac:dyDescent="0.2">
      <c r="E55" s="391">
        <f>SUM(E50:E54)</f>
        <v>4140554.2</v>
      </c>
    </row>
    <row r="58" spans="5:5" x14ac:dyDescent="0.2">
      <c r="E58" s="99">
        <v>7051473.8700000001</v>
      </c>
    </row>
    <row r="61" spans="5:5" x14ac:dyDescent="0.2">
      <c r="E61" s="391">
        <f>E58-E55</f>
        <v>2910919.67</v>
      </c>
    </row>
  </sheetData>
  <mergeCells count="3">
    <mergeCell ref="F28:G28"/>
    <mergeCell ref="F30:G30"/>
    <mergeCell ref="F32:G32"/>
  </mergeCells>
  <pageMargins left="0.70866141732283472" right="0.70866141732283472" top="0.74803149606299213" bottom="0.74803149606299213" header="0.31496062992125984" footer="0.31496062992125984"/>
  <pageSetup scale="55" orientation="landscape" r:id="rId1"/>
  <colBreaks count="1" manualBreakCount="1">
    <brk id="8" max="3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view="pageBreakPreview" zoomScale="60" zoomScaleNormal="90" workbookViewId="0">
      <selection activeCell="H29" sqref="H29"/>
    </sheetView>
  </sheetViews>
  <sheetFormatPr baseColWidth="10" defaultRowHeight="12.75" x14ac:dyDescent="0.2"/>
  <cols>
    <col min="1" max="1" width="25.42578125" style="325" customWidth="1"/>
    <col min="2" max="2" width="8.85546875" style="480" customWidth="1"/>
    <col min="3" max="3" width="14.42578125" style="559" customWidth="1"/>
    <col min="4" max="4" width="14.28515625" style="561" customWidth="1"/>
    <col min="5" max="5" width="15.28515625" style="562" customWidth="1"/>
    <col min="6" max="6" width="14" style="563" customWidth="1"/>
    <col min="7" max="7" width="14.28515625" customWidth="1"/>
    <col min="8" max="10" width="12.42578125" style="187" bestFit="1" customWidth="1"/>
    <col min="11" max="11" width="15.42578125" style="187" customWidth="1"/>
    <col min="12" max="12" width="11.5703125" style="187"/>
  </cols>
  <sheetData>
    <row r="1" spans="1:14" ht="31.9" customHeight="1" thickBot="1" x14ac:dyDescent="0.25">
      <c r="A1" s="580" t="s">
        <v>501</v>
      </c>
      <c r="B1" s="580" t="s">
        <v>179</v>
      </c>
      <c r="C1" s="581" t="s">
        <v>146</v>
      </c>
      <c r="D1" s="582" t="s">
        <v>124</v>
      </c>
      <c r="E1" s="589" t="s">
        <v>125</v>
      </c>
      <c r="F1" s="583" t="s">
        <v>126</v>
      </c>
      <c r="G1" s="261"/>
      <c r="H1" s="263"/>
      <c r="I1" s="263"/>
      <c r="J1" s="263"/>
      <c r="K1" s="263"/>
      <c r="L1" s="263"/>
      <c r="M1" s="261"/>
      <c r="N1" s="261"/>
    </row>
    <row r="2" spans="1:14" x14ac:dyDescent="0.2">
      <c r="A2" s="626" t="s">
        <v>508</v>
      </c>
      <c r="B2" s="571">
        <v>1131</v>
      </c>
      <c r="C2" s="584">
        <v>-26000</v>
      </c>
      <c r="D2" s="573">
        <v>-26000</v>
      </c>
      <c r="E2" s="574"/>
      <c r="F2" s="585"/>
      <c r="G2" s="261"/>
      <c r="H2" s="263"/>
      <c r="I2" s="263"/>
      <c r="J2" s="263"/>
      <c r="K2" s="263"/>
      <c r="L2" s="263"/>
      <c r="M2" s="261"/>
      <c r="N2" s="261"/>
    </row>
    <row r="3" spans="1:14" x14ac:dyDescent="0.2">
      <c r="A3" s="627" t="s">
        <v>508</v>
      </c>
      <c r="B3" s="480">
        <v>1411</v>
      </c>
      <c r="C3" s="560">
        <v>-5500</v>
      </c>
      <c r="D3" s="561">
        <v>-5500</v>
      </c>
      <c r="F3" s="575"/>
      <c r="G3" s="261"/>
      <c r="H3" s="263"/>
      <c r="I3" s="263"/>
      <c r="J3" s="263"/>
      <c r="K3" s="263"/>
      <c r="L3" s="263"/>
      <c r="M3" s="261"/>
      <c r="N3" s="261"/>
    </row>
    <row r="4" spans="1:14" x14ac:dyDescent="0.2">
      <c r="A4" s="627" t="s">
        <v>508</v>
      </c>
      <c r="B4" s="480">
        <v>1715</v>
      </c>
      <c r="C4" s="560">
        <v>-45661</v>
      </c>
      <c r="F4" s="575"/>
      <c r="G4" s="261"/>
      <c r="H4" s="264"/>
      <c r="I4" s="263"/>
      <c r="J4" s="264"/>
      <c r="K4" s="263"/>
      <c r="L4" s="263"/>
      <c r="M4" s="261"/>
      <c r="N4" s="261"/>
    </row>
    <row r="5" spans="1:14" ht="13.5" thickBot="1" x14ac:dyDescent="0.25">
      <c r="A5" s="628" t="s">
        <v>508</v>
      </c>
      <c r="B5" s="586">
        <v>1322</v>
      </c>
      <c r="C5" s="587">
        <v>77161</v>
      </c>
      <c r="D5" s="577">
        <v>31500</v>
      </c>
      <c r="E5" s="578"/>
      <c r="F5" s="579"/>
      <c r="G5" s="261"/>
      <c r="H5" s="264"/>
      <c r="I5" s="264"/>
      <c r="J5" s="264"/>
      <c r="K5" s="263"/>
      <c r="L5" s="263"/>
      <c r="M5" s="261"/>
      <c r="N5" s="261"/>
    </row>
    <row r="6" spans="1:14" x14ac:dyDescent="0.2">
      <c r="A6" s="626" t="s">
        <v>508</v>
      </c>
      <c r="B6" s="571">
        <v>3341</v>
      </c>
      <c r="C6" s="584"/>
      <c r="D6" s="573"/>
      <c r="E6" s="574">
        <v>-25000</v>
      </c>
      <c r="F6" s="585"/>
      <c r="G6" s="261"/>
      <c r="H6" s="264"/>
      <c r="I6" s="264"/>
      <c r="J6" s="264"/>
      <c r="K6" s="263"/>
      <c r="L6" s="263"/>
      <c r="M6" s="261"/>
      <c r="N6" s="261"/>
    </row>
    <row r="7" spans="1:14" ht="13.5" thickBot="1" x14ac:dyDescent="0.25">
      <c r="A7" s="628" t="s">
        <v>508</v>
      </c>
      <c r="B7" s="586">
        <v>1431</v>
      </c>
      <c r="C7" s="587"/>
      <c r="D7" s="577"/>
      <c r="E7" s="578">
        <v>25000</v>
      </c>
      <c r="F7" s="579"/>
      <c r="G7" s="261"/>
      <c r="H7" s="264"/>
      <c r="I7" s="264"/>
      <c r="J7" s="264"/>
      <c r="K7" s="263"/>
      <c r="L7" s="263"/>
      <c r="M7" s="261"/>
      <c r="N7" s="261"/>
    </row>
    <row r="8" spans="1:14" x14ac:dyDescent="0.2">
      <c r="A8" s="626" t="s">
        <v>508</v>
      </c>
      <c r="B8" s="571">
        <v>2421</v>
      </c>
      <c r="C8" s="584"/>
      <c r="D8" s="573"/>
      <c r="E8" s="574"/>
      <c r="F8" s="585">
        <v>-2500</v>
      </c>
      <c r="G8" s="683"/>
      <c r="H8" s="264"/>
      <c r="I8" s="264"/>
      <c r="J8" s="264"/>
      <c r="K8" s="263"/>
      <c r="L8" s="263"/>
      <c r="M8" s="261"/>
      <c r="N8" s="261"/>
    </row>
    <row r="9" spans="1:14" x14ac:dyDescent="0.2">
      <c r="A9" s="627" t="s">
        <v>508</v>
      </c>
      <c r="B9" s="480">
        <v>3341</v>
      </c>
      <c r="C9" s="560"/>
      <c r="E9" s="562">
        <v>-2000</v>
      </c>
      <c r="F9" s="575"/>
      <c r="G9" s="684"/>
      <c r="H9" s="264"/>
      <c r="I9" s="264"/>
      <c r="J9" s="264"/>
      <c r="K9" s="263"/>
      <c r="L9" s="263"/>
      <c r="M9" s="261"/>
      <c r="N9" s="261"/>
    </row>
    <row r="10" spans="1:14" x14ac:dyDescent="0.2">
      <c r="A10" s="627" t="s">
        <v>508</v>
      </c>
      <c r="B10" s="480">
        <v>3511</v>
      </c>
      <c r="C10" s="560"/>
      <c r="F10" s="575">
        <v>-3500</v>
      </c>
      <c r="G10" s="684"/>
      <c r="H10" s="264"/>
      <c r="I10" s="264"/>
      <c r="J10" s="264"/>
      <c r="K10" s="263"/>
      <c r="L10" s="263"/>
      <c r="M10" s="261"/>
      <c r="N10" s="261"/>
    </row>
    <row r="11" spans="1:14" ht="13.5" thickBot="1" x14ac:dyDescent="0.25">
      <c r="A11" s="628" t="s">
        <v>510</v>
      </c>
      <c r="B11" s="586">
        <v>2551</v>
      </c>
      <c r="C11" s="587"/>
      <c r="D11" s="577"/>
      <c r="E11" s="578">
        <v>2000</v>
      </c>
      <c r="F11" s="579">
        <v>6000</v>
      </c>
      <c r="G11" s="685"/>
      <c r="H11" s="264"/>
      <c r="I11" s="264"/>
      <c r="J11" s="264"/>
      <c r="K11" s="263"/>
      <c r="L11" s="263"/>
      <c r="M11" s="261"/>
      <c r="N11" s="261"/>
    </row>
    <row r="12" spans="1:14" ht="13.5" thickBot="1" x14ac:dyDescent="0.25">
      <c r="A12" s="628" t="s">
        <v>508</v>
      </c>
      <c r="B12" s="571">
        <v>3511</v>
      </c>
      <c r="C12" s="572"/>
      <c r="D12" s="573"/>
      <c r="E12" s="574"/>
      <c r="F12" s="585">
        <v>-48000</v>
      </c>
    </row>
    <row r="13" spans="1:14" ht="13.5" thickBot="1" x14ac:dyDescent="0.25">
      <c r="A13" s="628" t="s">
        <v>511</v>
      </c>
      <c r="B13" s="586">
        <v>3541</v>
      </c>
      <c r="C13" s="576"/>
      <c r="D13" s="577"/>
      <c r="E13" s="578"/>
      <c r="F13" s="579">
        <v>48000</v>
      </c>
    </row>
    <row r="14" spans="1:14" ht="13.5" thickBot="1" x14ac:dyDescent="0.25">
      <c r="A14" s="628" t="s">
        <v>508</v>
      </c>
      <c r="B14" s="571">
        <v>3511</v>
      </c>
      <c r="C14" s="572"/>
      <c r="D14" s="573"/>
      <c r="E14" s="574"/>
      <c r="F14" s="585">
        <v>-47500</v>
      </c>
    </row>
    <row r="15" spans="1:14" ht="13.5" thickBot="1" x14ac:dyDescent="0.25">
      <c r="A15" s="628" t="s">
        <v>511</v>
      </c>
      <c r="B15" s="586">
        <v>2471</v>
      </c>
      <c r="C15" s="576"/>
      <c r="D15" s="577"/>
      <c r="E15" s="578"/>
      <c r="F15" s="579">
        <v>47500</v>
      </c>
    </row>
    <row r="16" spans="1:14" ht="13.5" thickBot="1" x14ac:dyDescent="0.25">
      <c r="A16" s="628" t="s">
        <v>508</v>
      </c>
      <c r="B16" s="571">
        <v>3511</v>
      </c>
      <c r="C16" s="572"/>
      <c r="D16" s="573"/>
      <c r="E16" s="574"/>
      <c r="F16" s="585">
        <v>-20000</v>
      </c>
    </row>
    <row r="17" spans="1:6" ht="13.5" thickBot="1" x14ac:dyDescent="0.25">
      <c r="A17" s="628" t="s">
        <v>508</v>
      </c>
      <c r="B17" s="586">
        <v>2461</v>
      </c>
      <c r="C17" s="576"/>
      <c r="D17" s="577"/>
      <c r="E17" s="578"/>
      <c r="F17" s="579">
        <v>20000</v>
      </c>
    </row>
    <row r="18" spans="1:6" ht="13.5" thickBot="1" x14ac:dyDescent="0.25">
      <c r="A18" s="628" t="s">
        <v>508</v>
      </c>
      <c r="B18" s="571">
        <v>3511</v>
      </c>
      <c r="C18" s="572"/>
      <c r="D18" s="573"/>
      <c r="E18" s="574"/>
      <c r="F18" s="585">
        <v>-1000</v>
      </c>
    </row>
    <row r="19" spans="1:6" ht="13.5" thickBot="1" x14ac:dyDescent="0.25">
      <c r="A19" s="628" t="s">
        <v>508</v>
      </c>
      <c r="B19" s="586">
        <v>3471</v>
      </c>
      <c r="C19" s="576"/>
      <c r="D19" s="577"/>
      <c r="E19" s="578"/>
      <c r="F19" s="579">
        <v>1000</v>
      </c>
    </row>
    <row r="20" spans="1:6" ht="13.5" thickBot="1" x14ac:dyDescent="0.25">
      <c r="A20" s="628" t="s">
        <v>508</v>
      </c>
      <c r="B20" s="571">
        <v>3511</v>
      </c>
      <c r="C20" s="572"/>
      <c r="D20" s="573"/>
      <c r="E20" s="574"/>
      <c r="F20" s="585">
        <v>-30000</v>
      </c>
    </row>
    <row r="21" spans="1:6" x14ac:dyDescent="0.2">
      <c r="A21" s="629" t="s">
        <v>508</v>
      </c>
      <c r="B21" s="480">
        <v>3531</v>
      </c>
      <c r="E21" s="562">
        <v>-30000</v>
      </c>
      <c r="F21" s="575"/>
    </row>
    <row r="22" spans="1:6" x14ac:dyDescent="0.2">
      <c r="A22" s="629" t="s">
        <v>508</v>
      </c>
      <c r="B22" s="480">
        <v>3451</v>
      </c>
      <c r="D22" s="561">
        <v>-20000</v>
      </c>
      <c r="F22" s="575"/>
    </row>
    <row r="23" spans="1:6" x14ac:dyDescent="0.2">
      <c r="A23" s="627" t="s">
        <v>512</v>
      </c>
      <c r="B23" s="480">
        <v>3362</v>
      </c>
      <c r="E23" s="562">
        <v>-20000</v>
      </c>
      <c r="F23" s="575"/>
    </row>
    <row r="24" spans="1:6" ht="13.5" thickBot="1" x14ac:dyDescent="0.25">
      <c r="A24" s="628" t="s">
        <v>511</v>
      </c>
      <c r="B24" s="586">
        <v>2521</v>
      </c>
      <c r="C24" s="576"/>
      <c r="D24" s="577">
        <v>20000</v>
      </c>
      <c r="E24" s="578">
        <v>50000</v>
      </c>
      <c r="F24" s="579">
        <v>30000</v>
      </c>
    </row>
    <row r="25" spans="1:6" x14ac:dyDescent="0.2">
      <c r="A25" s="626" t="s">
        <v>514</v>
      </c>
      <c r="B25" s="571">
        <v>3291</v>
      </c>
      <c r="C25" s="572"/>
      <c r="D25" s="573"/>
      <c r="E25" s="574"/>
      <c r="F25" s="585">
        <v>-11000</v>
      </c>
    </row>
    <row r="26" spans="1:6" x14ac:dyDescent="0.2">
      <c r="A26" s="627" t="s">
        <v>513</v>
      </c>
      <c r="B26" s="480">
        <v>3342</v>
      </c>
      <c r="E26" s="562">
        <v>-21000</v>
      </c>
      <c r="F26" s="575"/>
    </row>
    <row r="27" spans="1:6" ht="13.5" thickBot="1" x14ac:dyDescent="0.25">
      <c r="A27" s="628" t="s">
        <v>515</v>
      </c>
      <c r="B27" s="586">
        <v>3171</v>
      </c>
      <c r="C27" s="576"/>
      <c r="D27" s="577"/>
      <c r="E27" s="578">
        <v>21000</v>
      </c>
      <c r="F27" s="579">
        <v>11000</v>
      </c>
    </row>
    <row r="28" spans="1:6" x14ac:dyDescent="0.2">
      <c r="A28" s="626" t="s">
        <v>514</v>
      </c>
      <c r="B28" s="571">
        <v>3291</v>
      </c>
      <c r="C28" s="572"/>
      <c r="D28" s="573"/>
      <c r="E28" s="574"/>
      <c r="F28" s="585">
        <v>-10000</v>
      </c>
    </row>
    <row r="29" spans="1:6" ht="13.5" thickBot="1" x14ac:dyDescent="0.25">
      <c r="A29" s="628" t="s">
        <v>516</v>
      </c>
      <c r="B29" s="586">
        <v>3711</v>
      </c>
      <c r="C29" s="576"/>
      <c r="D29" s="577"/>
      <c r="E29" s="578"/>
      <c r="F29" s="579">
        <v>10000</v>
      </c>
    </row>
    <row r="30" spans="1:6" x14ac:dyDescent="0.2">
      <c r="A30" s="626" t="s">
        <v>508</v>
      </c>
      <c r="B30" s="571">
        <v>2961</v>
      </c>
      <c r="C30" s="572"/>
      <c r="D30" s="573"/>
      <c r="E30" s="574">
        <v>-10000</v>
      </c>
      <c r="F30" s="585"/>
    </row>
    <row r="31" spans="1:6" ht="13.5" thickBot="1" x14ac:dyDescent="0.25">
      <c r="A31" s="628" t="s">
        <v>516</v>
      </c>
      <c r="B31" s="586">
        <v>2111</v>
      </c>
      <c r="C31" s="576"/>
      <c r="D31" s="577"/>
      <c r="E31" s="578">
        <v>10000</v>
      </c>
      <c r="F31" s="579"/>
    </row>
    <row r="32" spans="1:6" x14ac:dyDescent="0.2">
      <c r="A32" s="626" t="s">
        <v>508</v>
      </c>
      <c r="B32" s="571">
        <v>2961</v>
      </c>
      <c r="C32" s="572"/>
      <c r="D32" s="573"/>
      <c r="E32" s="574">
        <v>-10000</v>
      </c>
      <c r="F32" s="585"/>
    </row>
    <row r="33" spans="1:12" ht="13.5" thickBot="1" x14ac:dyDescent="0.25">
      <c r="A33" s="628" t="s">
        <v>510</v>
      </c>
      <c r="B33" s="586">
        <v>2511</v>
      </c>
      <c r="C33" s="576"/>
      <c r="D33" s="577"/>
      <c r="E33" s="578">
        <v>10000</v>
      </c>
      <c r="F33" s="579"/>
    </row>
    <row r="34" spans="1:12" x14ac:dyDescent="0.2">
      <c r="A34" s="626" t="s">
        <v>508</v>
      </c>
      <c r="B34" s="571">
        <v>2951</v>
      </c>
      <c r="C34" s="572"/>
      <c r="D34" s="573"/>
      <c r="E34" s="574"/>
      <c r="F34" s="585">
        <v>-3000</v>
      </c>
    </row>
    <row r="35" spans="1:12" ht="13.5" thickBot="1" x14ac:dyDescent="0.25">
      <c r="A35" s="628" t="s">
        <v>517</v>
      </c>
      <c r="B35" s="586">
        <v>3621</v>
      </c>
      <c r="C35" s="576"/>
      <c r="D35" s="577"/>
      <c r="E35" s="578"/>
      <c r="F35" s="579">
        <v>3000</v>
      </c>
    </row>
    <row r="36" spans="1:12" x14ac:dyDescent="0.2">
      <c r="A36" s="626" t="s">
        <v>508</v>
      </c>
      <c r="B36" s="571">
        <v>2951</v>
      </c>
      <c r="C36" s="572"/>
      <c r="D36" s="573"/>
      <c r="E36" s="574"/>
      <c r="F36" s="585">
        <v>-3000</v>
      </c>
    </row>
    <row r="37" spans="1:12" x14ac:dyDescent="0.2">
      <c r="A37" s="627" t="s">
        <v>510</v>
      </c>
      <c r="B37" s="480">
        <v>2951</v>
      </c>
      <c r="F37" s="575">
        <v>-12000</v>
      </c>
    </row>
    <row r="38" spans="1:12" ht="13.5" thickBot="1" x14ac:dyDescent="0.25">
      <c r="A38" s="628" t="s">
        <v>518</v>
      </c>
      <c r="B38" s="586">
        <v>2212</v>
      </c>
      <c r="C38" s="576"/>
      <c r="D38" s="577"/>
      <c r="E38" s="578"/>
      <c r="F38" s="579">
        <v>15000</v>
      </c>
    </row>
    <row r="39" spans="1:12" x14ac:dyDescent="0.2">
      <c r="A39" s="626" t="s">
        <v>508</v>
      </c>
      <c r="B39" s="571">
        <v>2941</v>
      </c>
      <c r="C39" s="572"/>
      <c r="D39" s="573"/>
      <c r="E39" s="574"/>
      <c r="F39" s="585">
        <v>-32000</v>
      </c>
    </row>
    <row r="40" spans="1:12" ht="13.5" thickBot="1" x14ac:dyDescent="0.25">
      <c r="A40" s="628" t="s">
        <v>508</v>
      </c>
      <c r="B40" s="586">
        <v>2611</v>
      </c>
      <c r="C40" s="576"/>
      <c r="D40" s="577"/>
      <c r="E40" s="578"/>
      <c r="F40" s="579">
        <v>32000</v>
      </c>
    </row>
    <row r="41" spans="1:12" x14ac:dyDescent="0.2">
      <c r="A41" s="626" t="s">
        <v>508</v>
      </c>
      <c r="B41" s="571">
        <v>2531</v>
      </c>
      <c r="C41" s="572"/>
      <c r="D41" s="573"/>
      <c r="E41" s="574"/>
      <c r="F41" s="585">
        <v>-9500</v>
      </c>
    </row>
    <row r="42" spans="1:12" x14ac:dyDescent="0.2">
      <c r="A42" s="627" t="s">
        <v>508</v>
      </c>
      <c r="B42" s="480">
        <v>2541</v>
      </c>
      <c r="F42" s="575">
        <v>-5500</v>
      </c>
    </row>
    <row r="43" spans="1:12" x14ac:dyDescent="0.2">
      <c r="A43" s="627" t="s">
        <v>508</v>
      </c>
      <c r="B43" s="480">
        <v>2612</v>
      </c>
      <c r="F43" s="575">
        <v>-1000</v>
      </c>
    </row>
    <row r="44" spans="1:12" ht="13.5" thickBot="1" x14ac:dyDescent="0.25">
      <c r="A44" s="628" t="s">
        <v>508</v>
      </c>
      <c r="B44" s="586">
        <v>2141</v>
      </c>
      <c r="C44" s="576"/>
      <c r="D44" s="577"/>
      <c r="E44" s="578"/>
      <c r="F44" s="579">
        <v>16000</v>
      </c>
    </row>
    <row r="45" spans="1:12" x14ac:dyDescent="0.2">
      <c r="A45" s="626" t="s">
        <v>513</v>
      </c>
      <c r="B45" s="571">
        <v>2481</v>
      </c>
      <c r="C45" s="572"/>
      <c r="D45" s="573"/>
      <c r="E45" s="574"/>
      <c r="F45" s="585">
        <v>-11500</v>
      </c>
    </row>
    <row r="46" spans="1:12" ht="13.5" thickBot="1" x14ac:dyDescent="0.25">
      <c r="A46" s="628" t="s">
        <v>508</v>
      </c>
      <c r="B46" s="586">
        <v>2161</v>
      </c>
      <c r="C46" s="576"/>
      <c r="D46" s="577"/>
      <c r="E46" s="578"/>
      <c r="F46" s="579">
        <v>11500</v>
      </c>
    </row>
    <row r="47" spans="1:12" x14ac:dyDescent="0.2">
      <c r="A47" s="629" t="s">
        <v>508</v>
      </c>
      <c r="B47" s="566">
        <v>2481</v>
      </c>
      <c r="C47" s="567"/>
      <c r="D47" s="568"/>
      <c r="E47" s="569"/>
      <c r="F47" s="605">
        <v>-13000</v>
      </c>
    </row>
    <row r="48" spans="1:12" s="389" customFormat="1" x14ac:dyDescent="0.2">
      <c r="A48" s="630" t="s">
        <v>513</v>
      </c>
      <c r="B48" s="621">
        <v>2481</v>
      </c>
      <c r="C48" s="622"/>
      <c r="D48" s="623"/>
      <c r="E48" s="624"/>
      <c r="F48" s="625">
        <v>-1000</v>
      </c>
      <c r="H48" s="187"/>
      <c r="I48" s="187"/>
      <c r="J48" s="187"/>
      <c r="K48" s="187"/>
      <c r="L48" s="187"/>
    </row>
    <row r="49" spans="1:7" ht="13.5" thickBot="1" x14ac:dyDescent="0.25">
      <c r="A49" s="628" t="s">
        <v>519</v>
      </c>
      <c r="B49" s="586">
        <v>2561</v>
      </c>
      <c r="C49" s="576"/>
      <c r="D49" s="577"/>
      <c r="E49" s="578"/>
      <c r="F49" s="579">
        <v>14000</v>
      </c>
    </row>
    <row r="50" spans="1:7" x14ac:dyDescent="0.2">
      <c r="A50" s="626" t="s">
        <v>508</v>
      </c>
      <c r="B50" s="571">
        <v>2721</v>
      </c>
      <c r="C50" s="572"/>
      <c r="D50" s="573"/>
      <c r="E50" s="574"/>
      <c r="F50" s="585">
        <v>-1710</v>
      </c>
      <c r="G50" s="187"/>
    </row>
    <row r="51" spans="1:7" ht="13.5" thickBot="1" x14ac:dyDescent="0.25">
      <c r="A51" s="628" t="s">
        <v>485</v>
      </c>
      <c r="B51" s="586">
        <v>2751</v>
      </c>
      <c r="C51" s="576"/>
      <c r="D51" s="577"/>
      <c r="E51" s="578"/>
      <c r="F51" s="579">
        <v>1710</v>
      </c>
      <c r="G51" s="187"/>
    </row>
    <row r="52" spans="1:7" x14ac:dyDescent="0.2">
      <c r="A52" s="626" t="s">
        <v>494</v>
      </c>
      <c r="B52" s="571">
        <v>3751</v>
      </c>
      <c r="C52" s="572"/>
      <c r="D52" s="573">
        <v>-2500</v>
      </c>
      <c r="E52" s="574"/>
      <c r="F52" s="585"/>
    </row>
    <row r="53" spans="1:7" ht="13.5" thickBot="1" x14ac:dyDescent="0.25">
      <c r="A53" s="628" t="s">
        <v>521</v>
      </c>
      <c r="B53" s="586">
        <v>2421</v>
      </c>
      <c r="C53" s="576"/>
      <c r="D53" s="577">
        <v>2500</v>
      </c>
      <c r="E53" s="578"/>
      <c r="F53" s="579"/>
    </row>
    <row r="54" spans="1:7" x14ac:dyDescent="0.2">
      <c r="A54" s="626" t="s">
        <v>521</v>
      </c>
      <c r="B54" s="571">
        <v>5641</v>
      </c>
      <c r="C54" s="572"/>
      <c r="D54" s="573">
        <v>-13000</v>
      </c>
      <c r="E54" s="574"/>
      <c r="F54" s="585"/>
    </row>
    <row r="55" spans="1:7" ht="13.5" thickBot="1" x14ac:dyDescent="0.25">
      <c r="A55" s="628" t="s">
        <v>492</v>
      </c>
      <c r="B55" s="586">
        <v>5151</v>
      </c>
      <c r="C55" s="576"/>
      <c r="D55" s="577">
        <v>13000</v>
      </c>
      <c r="E55" s="578"/>
      <c r="F55" s="579"/>
    </row>
    <row r="56" spans="1:7" x14ac:dyDescent="0.2">
      <c r="A56" s="607"/>
      <c r="B56" s="566"/>
      <c r="C56" s="567"/>
      <c r="D56" s="568"/>
      <c r="E56" s="569"/>
      <c r="F56" s="570"/>
    </row>
    <row r="62" spans="1:7" x14ac:dyDescent="0.2">
      <c r="C62" s="563">
        <f>SUM(C2:C59)</f>
        <v>0</v>
      </c>
      <c r="D62" s="563">
        <f>SUM(D2:D59)</f>
        <v>0</v>
      </c>
      <c r="E62" s="563">
        <f>SUM(E2:E59)</f>
        <v>0</v>
      </c>
      <c r="F62" s="563">
        <f>SUM(F2:F59)</f>
        <v>0</v>
      </c>
    </row>
  </sheetData>
  <mergeCells count="1">
    <mergeCell ref="G8:G11"/>
  </mergeCells>
  <pageMargins left="0.70866141732283472" right="0.16" top="0.44" bottom="0.74803149606299213" header="0.31" footer="0.31496062992125984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2"/>
  <sheetViews>
    <sheetView tabSelected="1" view="pageBreakPreview" zoomScale="70" zoomScaleSheetLayoutView="70" workbookViewId="0">
      <selection activeCell="C14" sqref="C14"/>
    </sheetView>
  </sheetViews>
  <sheetFormatPr baseColWidth="10" defaultRowHeight="12.75" x14ac:dyDescent="0.2"/>
  <cols>
    <col min="1" max="1" width="11.42578125" style="149"/>
    <col min="2" max="2" width="34.140625" style="150" customWidth="1"/>
    <col min="3" max="3" width="21.7109375" customWidth="1"/>
    <col min="4" max="4" width="2.140625" customWidth="1"/>
    <col min="5" max="5" width="19.140625" customWidth="1"/>
    <col min="6" max="6" width="20" customWidth="1"/>
    <col min="7" max="7" width="20.140625" customWidth="1"/>
    <col min="8" max="8" width="19.140625" customWidth="1"/>
    <col min="9" max="10" width="21.140625" style="483" customWidth="1"/>
    <col min="11" max="11" width="18.28515625" style="610" customWidth="1"/>
    <col min="12" max="12" width="14" bestFit="1" customWidth="1"/>
    <col min="14" max="14" width="12.42578125" style="507" bestFit="1" customWidth="1"/>
    <col min="16" max="16" width="15" style="99" bestFit="1" customWidth="1"/>
  </cols>
  <sheetData>
    <row r="1" spans="1:16" ht="12.75" customHeight="1" x14ac:dyDescent="0.2">
      <c r="A1" s="633" t="s">
        <v>204</v>
      </c>
      <c r="B1" s="633"/>
      <c r="C1" s="633"/>
      <c r="D1" s="633"/>
      <c r="E1" s="633"/>
      <c r="F1" s="633"/>
      <c r="G1" s="633"/>
      <c r="H1" s="633"/>
      <c r="K1" s="609"/>
    </row>
    <row r="2" spans="1:16" ht="12.75" customHeight="1" x14ac:dyDescent="0.2">
      <c r="A2" s="633"/>
      <c r="B2" s="633"/>
      <c r="C2" s="633"/>
      <c r="D2" s="633"/>
      <c r="E2" s="633"/>
      <c r="F2" s="633"/>
      <c r="G2" s="633"/>
      <c r="H2" s="633"/>
    </row>
    <row r="3" spans="1:16" ht="20.25" customHeight="1" x14ac:dyDescent="0.2">
      <c r="A3" s="633"/>
      <c r="B3" s="633"/>
      <c r="C3" s="633"/>
      <c r="D3" s="633"/>
      <c r="E3" s="633"/>
      <c r="F3" s="633"/>
      <c r="G3" s="633"/>
      <c r="H3" s="633"/>
    </row>
    <row r="4" spans="1:16" ht="20.25" customHeight="1" x14ac:dyDescent="0.2">
      <c r="A4" s="633"/>
      <c r="B4" s="633"/>
      <c r="C4" s="633"/>
      <c r="D4" s="633"/>
      <c r="E4" s="633"/>
      <c r="F4" s="633"/>
      <c r="G4" s="633"/>
      <c r="H4" s="633"/>
    </row>
    <row r="6" spans="1:16" x14ac:dyDescent="0.2">
      <c r="A6" s="185" t="s">
        <v>200</v>
      </c>
      <c r="E6" s="303"/>
      <c r="G6" s="185"/>
    </row>
    <row r="7" spans="1:16" x14ac:dyDescent="0.2">
      <c r="B7" s="185"/>
      <c r="G7" s="185"/>
    </row>
    <row r="8" spans="1:16" s="389" customFormat="1" x14ac:dyDescent="0.2">
      <c r="A8" s="516" t="s">
        <v>479</v>
      </c>
      <c r="B8" s="185"/>
      <c r="G8" s="185"/>
      <c r="I8" s="483"/>
      <c r="J8" s="483"/>
      <c r="K8" s="610"/>
      <c r="N8" s="507"/>
      <c r="P8" s="99"/>
    </row>
    <row r="9" spans="1:16" s="389" customFormat="1" x14ac:dyDescent="0.2">
      <c r="A9" s="409"/>
      <c r="B9" s="185"/>
      <c r="G9" s="185"/>
      <c r="I9" s="483"/>
      <c r="J9" s="483"/>
      <c r="K9" s="610"/>
      <c r="N9" s="507"/>
      <c r="P9" s="99"/>
    </row>
    <row r="10" spans="1:16" s="389" customFormat="1" x14ac:dyDescent="0.2">
      <c r="A10" s="516" t="s">
        <v>480</v>
      </c>
      <c r="B10" s="185"/>
      <c r="G10" s="185"/>
      <c r="I10" s="483"/>
      <c r="J10" s="483"/>
      <c r="K10" s="610"/>
      <c r="N10" s="507"/>
      <c r="P10" s="99"/>
    </row>
    <row r="11" spans="1:16" s="389" customFormat="1" x14ac:dyDescent="0.2">
      <c r="A11" s="608"/>
      <c r="B11" s="185"/>
      <c r="G11" s="185"/>
      <c r="I11" s="483"/>
      <c r="J11" s="483"/>
      <c r="K11" s="610"/>
      <c r="N11" s="507"/>
      <c r="P11" s="99"/>
    </row>
    <row r="12" spans="1:16" s="389" customFormat="1" x14ac:dyDescent="0.2">
      <c r="A12" s="608" t="s">
        <v>526</v>
      </c>
      <c r="B12" s="185"/>
      <c r="G12" s="185"/>
      <c r="I12" s="483"/>
      <c r="J12" s="483"/>
      <c r="K12" s="610"/>
      <c r="N12" s="507"/>
      <c r="P12" s="99"/>
    </row>
    <row r="13" spans="1:16" s="389" customFormat="1" x14ac:dyDescent="0.2">
      <c r="A13" s="608"/>
      <c r="B13" s="185"/>
      <c r="G13" s="185"/>
      <c r="I13" s="483"/>
      <c r="J13" s="483"/>
      <c r="K13" s="610"/>
      <c r="N13" s="507"/>
      <c r="P13" s="99"/>
    </row>
    <row r="14" spans="1:16" ht="24" customHeight="1" thickBot="1" x14ac:dyDescent="0.25">
      <c r="E14" s="640" t="s">
        <v>191</v>
      </c>
      <c r="F14" s="641"/>
      <c r="G14" s="641"/>
      <c r="H14" s="641"/>
      <c r="I14" s="641"/>
      <c r="J14" s="506"/>
    </row>
    <row r="15" spans="1:16" ht="13.5" thickBot="1" x14ac:dyDescent="0.25">
      <c r="A15" s="304" t="s">
        <v>179</v>
      </c>
      <c r="B15" s="305" t="s">
        <v>187</v>
      </c>
      <c r="C15" s="306" t="s">
        <v>188</v>
      </c>
      <c r="E15" s="304" t="s">
        <v>146</v>
      </c>
      <c r="F15" s="305" t="s">
        <v>477</v>
      </c>
      <c r="G15" s="305" t="s">
        <v>478</v>
      </c>
      <c r="H15" s="305" t="s">
        <v>126</v>
      </c>
      <c r="I15" s="305" t="s">
        <v>475</v>
      </c>
      <c r="J15" s="305" t="s">
        <v>520</v>
      </c>
    </row>
    <row r="16" spans="1:16" ht="14.25" x14ac:dyDescent="0.2">
      <c r="A16" s="427">
        <v>1111</v>
      </c>
      <c r="B16" s="428" t="s">
        <v>380</v>
      </c>
      <c r="C16" s="307">
        <f>E16+F16+G16+H16</f>
        <v>0</v>
      </c>
      <c r="D16" s="187"/>
      <c r="E16" s="308">
        <f>ELECTROMECANICA!E13+ALIMENTARIAS!E13+VINCULACIÓN!E13+'INOVACIÓN AGRICOLA SUSTENTABLE'!E13+'SERVICIOS ESCOLARES'!E13+PLANEACION!E13+'DESARROLLO ACADEMICO-CEIN'!E13+FINANZAS!E13+CALIDAD!E13+RECURSOS!E13+ADMINISTRACION!E13</f>
        <v>0</v>
      </c>
      <c r="F16" s="308">
        <f>ELECTROMECANICA!F13+ALIMENTARIAS!F13+VINCULACIÓN!F13+'INOVACIÓN AGRICOLA SUSTENTABLE'!F13+'SERVICIOS ESCOLARES'!F13+PLANEACION!F13+'DESARROLLO ACADEMICO-CEIN'!F13+FINANZAS!F13+CALIDAD!F13+RECURSOS!F13+ADMINISTRACION!F13</f>
        <v>0</v>
      </c>
      <c r="G16" s="308">
        <f>ELECTROMECANICA!G13+ALIMENTARIAS!G13+VINCULACIÓN!G13+'INOVACIÓN AGRICOLA SUSTENTABLE'!G13+'SERVICIOS ESCOLARES'!G13+PLANEACION!G13+'DESARROLLO ACADEMICO-CEIN'!G13+FINANZAS!G13+CALIDAD!G13+RECURSOS!G13+ADMINISTRACION!G13</f>
        <v>0</v>
      </c>
      <c r="H16" s="308">
        <f>ELECTROMECANICA!H13+ALIMENTARIAS!H13+VINCULACIÓN!H13+'INOVACIÓN AGRICOLA SUSTENTABLE'!H13+'SERVICIOS ESCOLARES'!H13+PLANEACION!H13+'DESARROLLO ACADEMICO-CEIN'!H13+FINANZAS!H13+CALIDAD!H13+RECURSOS!H13+ADMINISTRACION!H13</f>
        <v>0</v>
      </c>
      <c r="I16" s="308"/>
      <c r="J16" s="308"/>
    </row>
    <row r="17" spans="1:16" s="389" customFormat="1" ht="14.25" x14ac:dyDescent="0.2">
      <c r="A17" s="427">
        <v>1131</v>
      </c>
      <c r="B17" s="428" t="s">
        <v>27</v>
      </c>
      <c r="C17" s="307">
        <f>E17+F17+G17+H17</f>
        <v>5083841.3099999996</v>
      </c>
      <c r="D17" s="187"/>
      <c r="E17" s="308">
        <f>ELECTROMECANICA!E14+ALIMENTARIAS!E14+VINCULACIÓN!E14+'INOVACIÓN AGRICOLA SUSTENTABLE'!E14+'SERVICIOS ESCOLARES'!E14+PLANEACION!E14+'DESARROLLO ACADEMICO-CEIN'!E14+FINANZAS!E14+CALIDAD!E14+RECURSOS!E14+ADMINISTRACION!E14</f>
        <v>2490325.38</v>
      </c>
      <c r="F17" s="308">
        <f>ELECTROMECANICA!F14+ALIMENTARIAS!F14+VINCULACIÓN!F14+'INOVACIÓN AGRICOLA SUSTENTABLE'!F14+'SERVICIOS ESCOLARES'!F14+PLANEACION!F14+'DESARROLLO ACADEMICO-CEIN'!F14+FINANZAS!F14+CALIDAD!F14+RECURSOS!F14+ADMINISTRACION!F14</f>
        <v>2593515.9299999997</v>
      </c>
      <c r="G17" s="308">
        <f>ELECTROMECANICA!G14+ALIMENTARIAS!G14+VINCULACIÓN!G14+'INOVACIÓN AGRICOLA SUSTENTABLE'!G14+'SERVICIOS ESCOLARES'!G14+PLANEACION!G14+'DESARROLLO ACADEMICO-CEIN'!G14+FINANZAS!G14+CALIDAD!G14+RECURSOS!G14+ADMINISTRACION!G14</f>
        <v>0</v>
      </c>
      <c r="H17" s="308">
        <f>ELECTROMECANICA!H14+ALIMENTARIAS!H14+VINCULACIÓN!H14+'INOVACIÓN AGRICOLA SUSTENTABLE'!H14+'SERVICIOS ESCOLARES'!H14+PLANEACION!H14+'DESARROLLO ACADEMICO-CEIN'!H14+FINANZAS!H14+CALIDAD!H14+RECURSOS!H14+ADMINISTRACION!H14</f>
        <v>0</v>
      </c>
      <c r="I17" s="308"/>
      <c r="J17" s="308"/>
      <c r="K17" s="610"/>
      <c r="N17" s="507"/>
      <c r="P17" s="99"/>
    </row>
    <row r="18" spans="1:16" s="389" customFormat="1" ht="28.5" x14ac:dyDescent="0.2">
      <c r="A18" s="427">
        <v>1141</v>
      </c>
      <c r="B18" s="428" t="s">
        <v>381</v>
      </c>
      <c r="C18" s="307">
        <f>E18+F18+G18+H18</f>
        <v>0</v>
      </c>
      <c r="D18" s="187"/>
      <c r="E18" s="308">
        <f>ELECTROMECANICA!E15+ALIMENTARIAS!E15+VINCULACIÓN!E15+'INOVACIÓN AGRICOLA SUSTENTABLE'!E15+'SERVICIOS ESCOLARES'!E15+PLANEACION!E15+'DESARROLLO ACADEMICO-CEIN'!E15+FINANZAS!E15+CALIDAD!E15+RECURSOS!E15+ADMINISTRACION!E15</f>
        <v>0</v>
      </c>
      <c r="F18" s="308">
        <f>ELECTROMECANICA!F15+ALIMENTARIAS!F15+VINCULACIÓN!F15+'INOVACIÓN AGRICOLA SUSTENTABLE'!F15+'SERVICIOS ESCOLARES'!F15+PLANEACION!F15+'DESARROLLO ACADEMICO-CEIN'!F15+FINANZAS!F15+CALIDAD!F15+RECURSOS!F15+ADMINISTRACION!F15</f>
        <v>0</v>
      </c>
      <c r="G18" s="308">
        <f>ELECTROMECANICA!G15+ALIMENTARIAS!G15+VINCULACIÓN!G15+'INOVACIÓN AGRICOLA SUSTENTABLE'!G15+'SERVICIOS ESCOLARES'!G15+PLANEACION!G15+'DESARROLLO ACADEMICO-CEIN'!G15+FINANZAS!G15+CALIDAD!G15+RECURSOS!G15+ADMINISTRACION!G15</f>
        <v>0</v>
      </c>
      <c r="H18" s="308">
        <f>ELECTROMECANICA!H15+ALIMENTARIAS!H15+VINCULACIÓN!H15+'INOVACIÓN AGRICOLA SUSTENTABLE'!H15+'SERVICIOS ESCOLARES'!H15+PLANEACION!H15+'DESARROLLO ACADEMICO-CEIN'!H15+FINANZAS!H15+CALIDAD!H15+RECURSOS!H15+ADMINISTRACION!H15</f>
        <v>0</v>
      </c>
      <c r="I18" s="308"/>
      <c r="J18" s="308"/>
      <c r="K18" s="610"/>
      <c r="N18" s="507"/>
      <c r="P18" s="99"/>
    </row>
    <row r="19" spans="1:16" s="389" customFormat="1" ht="14.25" x14ac:dyDescent="0.2">
      <c r="A19" s="427">
        <v>1211</v>
      </c>
      <c r="B19" s="428" t="s">
        <v>28</v>
      </c>
      <c r="C19" s="307">
        <f>E19+F19+G19+H19</f>
        <v>4077666.2800000003</v>
      </c>
      <c r="D19" s="187"/>
      <c r="E19" s="308">
        <f>ELECTROMECANICA!E16+ALIMENTARIAS!E16+VINCULACIÓN!E16+'INOVACIÓN AGRICOLA SUSTENTABLE'!E16+'SERVICIOS ESCOLARES'!E16+PLANEACION!E16+'DESARROLLO ACADEMICO-CEIN'!E16+FINANZAS!E16+CALIDAD!E16+RECURSOS!E16+ADMINISTRACION!E16</f>
        <v>1630399.85</v>
      </c>
      <c r="F19" s="308">
        <f>ELECTROMECANICA!F16+ALIMENTARIAS!F16+VINCULACIÓN!F16+'INOVACIÓN AGRICOLA SUSTENTABLE'!F16+'SERVICIOS ESCOLARES'!F16+PLANEACION!F16+'DESARROLLO ACADEMICO-CEIN'!F16+FINANZAS!F16+CALIDAD!F16+RECURSOS!F16+ADMINISTRACION!F16</f>
        <v>2229727.5100000002</v>
      </c>
      <c r="G19" s="308">
        <f>ELECTROMECANICA!G16+ALIMENTARIAS!G16+VINCULACIÓN!G16+'INOVACIÓN AGRICOLA SUSTENTABLE'!G16+'SERVICIOS ESCOLARES'!G16+PLANEACION!G16+'DESARROLLO ACADEMICO-CEIN'!G16+FINANZAS!G16+CALIDAD!G16+RECURSOS!G16+ADMINISTRACION!G16</f>
        <v>126792.4</v>
      </c>
      <c r="H19" s="308">
        <f>ELECTROMECANICA!H16+ALIMENTARIAS!H16+VINCULACIÓN!H16+'INOVACIÓN AGRICOLA SUSTENTABLE'!H16+'SERVICIOS ESCOLARES'!H16+PLANEACION!H16+'DESARROLLO ACADEMICO-CEIN'!H16+FINANZAS!H16+CALIDAD!H16+RECURSOS!H16+ADMINISTRACION!H16</f>
        <v>90746.52</v>
      </c>
      <c r="I19" s="308"/>
      <c r="J19" s="308"/>
      <c r="K19" s="610"/>
      <c r="N19" s="507"/>
      <c r="P19" s="99"/>
    </row>
    <row r="20" spans="1:16" s="389" customFormat="1" ht="14.25" x14ac:dyDescent="0.2">
      <c r="A20" s="427">
        <v>1221</v>
      </c>
      <c r="B20" s="428" t="s">
        <v>382</v>
      </c>
      <c r="C20" s="307">
        <f t="shared" ref="C20:C73" si="0">E20+F20+G20+H20</f>
        <v>0</v>
      </c>
      <c r="D20" s="187"/>
      <c r="E20" s="308">
        <f>ELECTROMECANICA!E17+ALIMENTARIAS!E17+VINCULACIÓN!E17+'INOVACIÓN AGRICOLA SUSTENTABLE'!E17+'SERVICIOS ESCOLARES'!E17+PLANEACION!E17+'DESARROLLO ACADEMICO-CEIN'!E17+FINANZAS!E17+CALIDAD!E17+RECURSOS!E17+ADMINISTRACION!E17</f>
        <v>0</v>
      </c>
      <c r="F20" s="308">
        <f>ELECTROMECANICA!F17+ALIMENTARIAS!F17+VINCULACIÓN!F17+'INOVACIÓN AGRICOLA SUSTENTABLE'!F17+'SERVICIOS ESCOLARES'!F17+PLANEACION!F17+'DESARROLLO ACADEMICO-CEIN'!F17+FINANZAS!F17+CALIDAD!F17+RECURSOS!F17+ADMINISTRACION!F17</f>
        <v>0</v>
      </c>
      <c r="G20" s="308">
        <f>ELECTROMECANICA!G17+ALIMENTARIAS!G17+VINCULACIÓN!G17+'INOVACIÓN AGRICOLA SUSTENTABLE'!G17+'SERVICIOS ESCOLARES'!G17+PLANEACION!G17+'DESARROLLO ACADEMICO-CEIN'!G17+FINANZAS!G17+CALIDAD!G17+RECURSOS!G17+ADMINISTRACION!G17</f>
        <v>0</v>
      </c>
      <c r="H20" s="308">
        <f>ELECTROMECANICA!H17+ALIMENTARIAS!H17+VINCULACIÓN!H17+'INOVACIÓN AGRICOLA SUSTENTABLE'!H17+'SERVICIOS ESCOLARES'!H17+PLANEACION!H17+'DESARROLLO ACADEMICO-CEIN'!H17+FINANZAS!H17+CALIDAD!H17+RECURSOS!H17+ADMINISTRACION!H17</f>
        <v>0</v>
      </c>
      <c r="I20" s="308"/>
      <c r="J20" s="308"/>
      <c r="K20" s="610"/>
      <c r="N20" s="507"/>
      <c r="P20" s="99"/>
    </row>
    <row r="21" spans="1:16" s="389" customFormat="1" ht="28.5" x14ac:dyDescent="0.2">
      <c r="A21" s="427">
        <v>1231</v>
      </c>
      <c r="B21" s="428" t="s">
        <v>383</v>
      </c>
      <c r="C21" s="307">
        <f t="shared" si="0"/>
        <v>0</v>
      </c>
      <c r="D21" s="187"/>
      <c r="E21" s="308">
        <f>ELECTROMECANICA!E18+ALIMENTARIAS!E18+VINCULACIÓN!E18+'INOVACIÓN AGRICOLA SUSTENTABLE'!E18+'SERVICIOS ESCOLARES'!E18+PLANEACION!E18+'DESARROLLO ACADEMICO-CEIN'!E18+FINANZAS!E18+CALIDAD!E18+RECURSOS!E18+ADMINISTRACION!E18</f>
        <v>0</v>
      </c>
      <c r="F21" s="308">
        <f>ELECTROMECANICA!F18+ALIMENTARIAS!F18+VINCULACIÓN!F18+'INOVACIÓN AGRICOLA SUSTENTABLE'!F18+'SERVICIOS ESCOLARES'!F18+PLANEACION!F18+'DESARROLLO ACADEMICO-CEIN'!F18+FINANZAS!F18+CALIDAD!F18+RECURSOS!F18+ADMINISTRACION!F18</f>
        <v>0</v>
      </c>
      <c r="G21" s="308">
        <f>ELECTROMECANICA!G18+ALIMENTARIAS!G18+VINCULACIÓN!G18+'INOVACIÓN AGRICOLA SUSTENTABLE'!G18+'SERVICIOS ESCOLARES'!G18+PLANEACION!G18+'DESARROLLO ACADEMICO-CEIN'!G18+FINANZAS!G18+CALIDAD!G18+RECURSOS!G18+ADMINISTRACION!G18</f>
        <v>0</v>
      </c>
      <c r="H21" s="308">
        <f>ELECTROMECANICA!H18+ALIMENTARIAS!H18+VINCULACIÓN!H18+'INOVACIÓN AGRICOLA SUSTENTABLE'!H18+'SERVICIOS ESCOLARES'!H18+PLANEACION!H18+'DESARROLLO ACADEMICO-CEIN'!H18+FINANZAS!H18+CALIDAD!H18+RECURSOS!H18+ADMINISTRACION!H18</f>
        <v>0</v>
      </c>
      <c r="I21" s="308"/>
      <c r="J21" s="308"/>
      <c r="K21" s="610"/>
      <c r="N21" s="507"/>
      <c r="P21" s="99"/>
    </row>
    <row r="22" spans="1:16" s="389" customFormat="1" ht="14.25" x14ac:dyDescent="0.2">
      <c r="A22" s="427">
        <v>1232</v>
      </c>
      <c r="B22" s="428" t="s">
        <v>384</v>
      </c>
      <c r="C22" s="307">
        <f t="shared" si="0"/>
        <v>0</v>
      </c>
      <c r="D22" s="187"/>
      <c r="E22" s="308">
        <f>ELECTROMECANICA!E19+ALIMENTARIAS!E19+VINCULACIÓN!E19+'INOVACIÓN AGRICOLA SUSTENTABLE'!E19+'SERVICIOS ESCOLARES'!E19+PLANEACION!E19+'DESARROLLO ACADEMICO-CEIN'!E19+FINANZAS!E19+CALIDAD!E19+RECURSOS!E19+ADMINISTRACION!E19</f>
        <v>0</v>
      </c>
      <c r="F22" s="308">
        <f>ELECTROMECANICA!F19+ALIMENTARIAS!F19+VINCULACIÓN!F19+'INOVACIÓN AGRICOLA SUSTENTABLE'!F19+'SERVICIOS ESCOLARES'!F19+PLANEACION!F19+'DESARROLLO ACADEMICO-CEIN'!F19+FINANZAS!F19+CALIDAD!F19+RECURSOS!F19+ADMINISTRACION!F19</f>
        <v>0</v>
      </c>
      <c r="G22" s="308">
        <f>ELECTROMECANICA!G19+ALIMENTARIAS!G19+VINCULACIÓN!G19+'INOVACIÓN AGRICOLA SUSTENTABLE'!G19+'SERVICIOS ESCOLARES'!G19+PLANEACION!G19+'DESARROLLO ACADEMICO-CEIN'!G19+FINANZAS!G19+CALIDAD!G19+RECURSOS!G19+ADMINISTRACION!G19</f>
        <v>0</v>
      </c>
      <c r="H22" s="308">
        <f>ELECTROMECANICA!H19+ALIMENTARIAS!H19+VINCULACIÓN!H19+'INOVACIÓN AGRICOLA SUSTENTABLE'!H19+'SERVICIOS ESCOLARES'!H19+PLANEACION!H19+'DESARROLLO ACADEMICO-CEIN'!H19+FINANZAS!H19+CALIDAD!H19+RECURSOS!H19+ADMINISTRACION!H19</f>
        <v>0</v>
      </c>
      <c r="I22" s="308"/>
      <c r="J22" s="308"/>
      <c r="K22" s="610"/>
      <c r="N22" s="507"/>
      <c r="P22" s="99"/>
    </row>
    <row r="23" spans="1:16" s="389" customFormat="1" ht="57" x14ac:dyDescent="0.2">
      <c r="A23" s="427">
        <v>1241</v>
      </c>
      <c r="B23" s="428" t="s">
        <v>385</v>
      </c>
      <c r="C23" s="307">
        <f t="shared" si="0"/>
        <v>0</v>
      </c>
      <c r="D23" s="187"/>
      <c r="E23" s="308">
        <f>ELECTROMECANICA!E20+ALIMENTARIAS!E20+VINCULACIÓN!E20+'INOVACIÓN AGRICOLA SUSTENTABLE'!E20+'SERVICIOS ESCOLARES'!E20+PLANEACION!E20+'DESARROLLO ACADEMICO-CEIN'!E20+FINANZAS!E20+CALIDAD!E20+RECURSOS!E20+ADMINISTRACION!E20</f>
        <v>0</v>
      </c>
      <c r="F23" s="308">
        <f>ELECTROMECANICA!F20+ALIMENTARIAS!F20+VINCULACIÓN!F20+'INOVACIÓN AGRICOLA SUSTENTABLE'!F20+'SERVICIOS ESCOLARES'!F20+PLANEACION!F20+'DESARROLLO ACADEMICO-CEIN'!F20+FINANZAS!F20+CALIDAD!F20+RECURSOS!F20+ADMINISTRACION!F20</f>
        <v>0</v>
      </c>
      <c r="G23" s="308">
        <f>ELECTROMECANICA!G20+ALIMENTARIAS!G20+VINCULACIÓN!G20+'INOVACIÓN AGRICOLA SUSTENTABLE'!G20+'SERVICIOS ESCOLARES'!G20+PLANEACION!G20+'DESARROLLO ACADEMICO-CEIN'!G20+FINANZAS!G20+CALIDAD!G20+RECURSOS!G20+ADMINISTRACION!G20</f>
        <v>0</v>
      </c>
      <c r="H23" s="308">
        <f>ELECTROMECANICA!H20+ALIMENTARIAS!H20+VINCULACIÓN!H20+'INOVACIÓN AGRICOLA SUSTENTABLE'!H20+'SERVICIOS ESCOLARES'!H20+PLANEACION!H20+'DESARROLLO ACADEMICO-CEIN'!H20+FINANZAS!H20+CALIDAD!H20+RECURSOS!H20+ADMINISTRACION!H20</f>
        <v>0</v>
      </c>
      <c r="I23" s="308"/>
      <c r="J23" s="308"/>
      <c r="K23" s="610"/>
      <c r="N23" s="507"/>
      <c r="P23" s="99"/>
    </row>
    <row r="24" spans="1:16" s="389" customFormat="1" ht="28.5" x14ac:dyDescent="0.2">
      <c r="A24" s="427">
        <v>1311</v>
      </c>
      <c r="B24" s="428" t="s">
        <v>386</v>
      </c>
      <c r="C24" s="307">
        <f t="shared" si="0"/>
        <v>154011.39000000001</v>
      </c>
      <c r="D24" s="187"/>
      <c r="E24" s="308">
        <f>ELECTROMECANICA!E21+ALIMENTARIAS!E21+VINCULACIÓN!E21+'INOVACIÓN AGRICOLA SUSTENTABLE'!E21+'SERVICIOS ESCOLARES'!E21+PLANEACION!E21+'DESARROLLO ACADEMICO-CEIN'!E21+FINANZAS!E21+CALIDAD!E21+RECURSOS!E21+ADMINISTRACION!E21</f>
        <v>44699.48</v>
      </c>
      <c r="F24" s="308">
        <f>ELECTROMECANICA!F21+ALIMENTARIAS!F21+VINCULACIÓN!F21+'INOVACIÓN AGRICOLA SUSTENTABLE'!F21+'SERVICIOS ESCOLARES'!F21+PLANEACION!F21+'DESARROLLO ACADEMICO-CEIN'!F21+FINANZAS!F21+CALIDAD!F21+RECURSOS!F21+ADMINISTRACION!F21</f>
        <v>109311.91</v>
      </c>
      <c r="G24" s="308">
        <f>ELECTROMECANICA!G21+ALIMENTARIAS!G21+VINCULACIÓN!G21+'INOVACIÓN AGRICOLA SUSTENTABLE'!G21+'SERVICIOS ESCOLARES'!G21+PLANEACION!G21+'DESARROLLO ACADEMICO-CEIN'!G21+FINANZAS!G21+CALIDAD!G21+RECURSOS!G21+ADMINISTRACION!G21</f>
        <v>0</v>
      </c>
      <c r="H24" s="308">
        <f>ELECTROMECANICA!H21+ALIMENTARIAS!H21+VINCULACIÓN!H21+'INOVACIÓN AGRICOLA SUSTENTABLE'!H21+'SERVICIOS ESCOLARES'!H21+PLANEACION!H21+'DESARROLLO ACADEMICO-CEIN'!H21+FINANZAS!H21+CALIDAD!H21+RECURSOS!H21+ADMINISTRACION!H21</f>
        <v>0</v>
      </c>
      <c r="I24" s="308"/>
      <c r="J24" s="308"/>
      <c r="K24" s="610"/>
      <c r="N24" s="507"/>
      <c r="P24" s="99"/>
    </row>
    <row r="25" spans="1:16" s="389" customFormat="1" ht="14.25" x14ac:dyDescent="0.2">
      <c r="A25" s="427">
        <v>1321</v>
      </c>
      <c r="B25" s="428" t="s">
        <v>30</v>
      </c>
      <c r="C25" s="307">
        <f t="shared" si="0"/>
        <v>586151.8899999999</v>
      </c>
      <c r="D25" s="187"/>
      <c r="E25" s="308">
        <f>ELECTROMECANICA!E22+ALIMENTARIAS!E22+VINCULACIÓN!E22+'INOVACIÓN AGRICOLA SUSTENTABLE'!E22+'SERVICIOS ESCOLARES'!E22+PLANEACION!E22+'DESARROLLO ACADEMICO-CEIN'!E22+FINANZAS!E22+CALIDAD!E22+RECURSOS!E22+ADMINISTRACION!E22</f>
        <v>253532.94</v>
      </c>
      <c r="F25" s="308">
        <f>ELECTROMECANICA!F22+ALIMENTARIAS!F22+VINCULACIÓN!F22+'INOVACIÓN AGRICOLA SUSTENTABLE'!F22+'SERVICIOS ESCOLARES'!F22+PLANEACION!F22+'DESARROLLO ACADEMICO-CEIN'!F22+FINANZAS!F22+CALIDAD!F22+RECURSOS!F22+ADMINISTRACION!F22</f>
        <v>291618.94999999995</v>
      </c>
      <c r="G25" s="308">
        <f>ELECTROMECANICA!G22+ALIMENTARIAS!G22+VINCULACIÓN!G22+'INOVACIÓN AGRICOLA SUSTENTABLE'!G22+'SERVICIOS ESCOLARES'!G22+PLANEACION!G22+'DESARROLLO ACADEMICO-CEIN'!G22+FINANZAS!G22+CALIDAD!G22+RECURSOS!G22+ADMINISTRACION!G22</f>
        <v>41000</v>
      </c>
      <c r="H25" s="308">
        <f>ELECTROMECANICA!H22+ALIMENTARIAS!H22+VINCULACIÓN!H22+'INOVACIÓN AGRICOLA SUSTENTABLE'!H22+'SERVICIOS ESCOLARES'!H22+PLANEACION!H22+'DESARROLLO ACADEMICO-CEIN'!H22+FINANZAS!H22+CALIDAD!H22+RECURSOS!H22+ADMINISTRACION!H22</f>
        <v>0</v>
      </c>
      <c r="I25" s="308"/>
      <c r="J25" s="308"/>
      <c r="K25" s="610"/>
      <c r="N25" s="507"/>
      <c r="P25" s="99"/>
    </row>
    <row r="26" spans="1:16" s="389" customFormat="1" ht="14.25" x14ac:dyDescent="0.2">
      <c r="A26" s="427">
        <v>1322</v>
      </c>
      <c r="B26" s="428" t="s">
        <v>31</v>
      </c>
      <c r="C26" s="307">
        <f t="shared" si="0"/>
        <v>1377005.49</v>
      </c>
      <c r="D26" s="187"/>
      <c r="E26" s="308">
        <f>ELECTROMECANICA!E23+ALIMENTARIAS!E23+VINCULACIÓN!E23+'INOVACIÓN AGRICOLA SUSTENTABLE'!E23+'SERVICIOS ESCOLARES'!E23+PLANEACION!E23+'DESARROLLO ACADEMICO-CEIN'!E23+FINANZAS!E23+CALIDAD!E23+RECURSOS!E23+ADMINISTRACION!E23</f>
        <v>684388.46</v>
      </c>
      <c r="F26" s="308">
        <f>ELECTROMECANICA!F23+ALIMENTARIAS!F23+VINCULACIÓN!F23+'INOVACIÓN AGRICOLA SUSTENTABLE'!F23+'SERVICIOS ESCOLARES'!F23+PLANEACION!F23+'DESARROLLO ACADEMICO-CEIN'!F23+FINANZAS!F23+CALIDAD!F23+RECURSOS!F23+ADMINISTRACION!F23</f>
        <v>610117.03</v>
      </c>
      <c r="G26" s="308">
        <f>ELECTROMECANICA!G23+ALIMENTARIAS!G23+VINCULACIÓN!G23+'INOVACIÓN AGRICOLA SUSTENTABLE'!G23+'SERVICIOS ESCOLARES'!G23+PLANEACION!G23+'DESARROLLO ACADEMICO-CEIN'!G23+FINANZAS!G23+CALIDAD!G23+RECURSOS!G23+ADMINISTRACION!G23</f>
        <v>82500</v>
      </c>
      <c r="H26" s="308">
        <f>ELECTROMECANICA!H23+ALIMENTARIAS!H23+VINCULACIÓN!H23+'INOVACIÓN AGRICOLA SUSTENTABLE'!H23+'SERVICIOS ESCOLARES'!H23+PLANEACION!H23+'DESARROLLO ACADEMICO-CEIN'!H23+FINANZAS!H23+CALIDAD!H23+RECURSOS!H23+ADMINISTRACION!H23</f>
        <v>0</v>
      </c>
      <c r="I26" s="308"/>
      <c r="J26" s="308"/>
      <c r="K26" s="610"/>
      <c r="N26" s="507"/>
      <c r="P26" s="99"/>
    </row>
    <row r="27" spans="1:16" s="389" customFormat="1" ht="28.5" x14ac:dyDescent="0.2">
      <c r="A27" s="427">
        <v>1331</v>
      </c>
      <c r="B27" s="428" t="s">
        <v>387</v>
      </c>
      <c r="C27" s="307">
        <f t="shared" si="0"/>
        <v>0</v>
      </c>
      <c r="D27" s="187"/>
      <c r="E27" s="308">
        <f>ELECTROMECANICA!E24+ALIMENTARIAS!E24+VINCULACIÓN!E24+'INOVACIÓN AGRICOLA SUSTENTABLE'!E24+'SERVICIOS ESCOLARES'!E24+PLANEACION!E24+'DESARROLLO ACADEMICO-CEIN'!E24+FINANZAS!E24+CALIDAD!E24+RECURSOS!E24+ADMINISTRACION!E24</f>
        <v>0</v>
      </c>
      <c r="F27" s="308">
        <f>ELECTROMECANICA!F24+ALIMENTARIAS!F24+VINCULACIÓN!F24+'INOVACIÓN AGRICOLA SUSTENTABLE'!F24+'SERVICIOS ESCOLARES'!F24+PLANEACION!F24+'DESARROLLO ACADEMICO-CEIN'!F24+FINANZAS!F24+CALIDAD!F24+RECURSOS!F24+ADMINISTRACION!F24</f>
        <v>0</v>
      </c>
      <c r="G27" s="308">
        <f>ELECTROMECANICA!G24+ALIMENTARIAS!G24+VINCULACIÓN!G24+'INOVACIÓN AGRICOLA SUSTENTABLE'!G24+'SERVICIOS ESCOLARES'!G24+PLANEACION!G24+'DESARROLLO ACADEMICO-CEIN'!G24+FINANZAS!G24+CALIDAD!G24+RECURSOS!G24+ADMINISTRACION!G24</f>
        <v>0</v>
      </c>
      <c r="H27" s="308">
        <f>ELECTROMECANICA!H24+ALIMENTARIAS!H24+VINCULACIÓN!H24+'INOVACIÓN AGRICOLA SUSTENTABLE'!H24+'SERVICIOS ESCOLARES'!H24+PLANEACION!H24+'DESARROLLO ACADEMICO-CEIN'!H24+FINANZAS!H24+CALIDAD!H24+RECURSOS!H24+ADMINISTRACION!H24</f>
        <v>0</v>
      </c>
      <c r="I27" s="308"/>
      <c r="J27" s="308"/>
      <c r="K27" s="610"/>
      <c r="N27" s="507"/>
      <c r="P27" s="99"/>
    </row>
    <row r="28" spans="1:16" s="389" customFormat="1" ht="42.75" x14ac:dyDescent="0.2">
      <c r="A28" s="427">
        <v>1332</v>
      </c>
      <c r="B28" s="428" t="s">
        <v>388</v>
      </c>
      <c r="C28" s="307">
        <f t="shared" si="0"/>
        <v>0</v>
      </c>
      <c r="D28" s="187"/>
      <c r="E28" s="308">
        <f>ELECTROMECANICA!E25+ALIMENTARIAS!E25+VINCULACIÓN!E25+'INOVACIÓN AGRICOLA SUSTENTABLE'!E25+'SERVICIOS ESCOLARES'!E25+PLANEACION!E25+'DESARROLLO ACADEMICO-CEIN'!E25+FINANZAS!E25+CALIDAD!E25+RECURSOS!E25+ADMINISTRACION!E25</f>
        <v>0</v>
      </c>
      <c r="F28" s="308">
        <f>ELECTROMECANICA!F25+ALIMENTARIAS!F25+VINCULACIÓN!F25+'INOVACIÓN AGRICOLA SUSTENTABLE'!F25+'SERVICIOS ESCOLARES'!F25+PLANEACION!F25+'DESARROLLO ACADEMICO-CEIN'!F25+FINANZAS!F25+CALIDAD!F25+RECURSOS!F25+ADMINISTRACION!F25</f>
        <v>0</v>
      </c>
      <c r="G28" s="308">
        <f>ELECTROMECANICA!G25+ALIMENTARIAS!G25+VINCULACIÓN!G25+'INOVACIÓN AGRICOLA SUSTENTABLE'!G25+'SERVICIOS ESCOLARES'!G25+PLANEACION!G25+'DESARROLLO ACADEMICO-CEIN'!G25+FINANZAS!G25+CALIDAD!G25+RECURSOS!G25+ADMINISTRACION!G25</f>
        <v>0</v>
      </c>
      <c r="H28" s="308">
        <f>ELECTROMECANICA!H25+ALIMENTARIAS!H25+VINCULACIÓN!H25+'INOVACIÓN AGRICOLA SUSTENTABLE'!H25+'SERVICIOS ESCOLARES'!H25+PLANEACION!H25+'DESARROLLO ACADEMICO-CEIN'!H25+FINANZAS!H25+CALIDAD!H25+RECURSOS!H25+ADMINISTRACION!H25</f>
        <v>0</v>
      </c>
      <c r="I28" s="308"/>
      <c r="J28" s="308"/>
      <c r="K28" s="610"/>
      <c r="N28" s="507"/>
      <c r="P28" s="99"/>
    </row>
    <row r="29" spans="1:16" s="389" customFormat="1" ht="57" x14ac:dyDescent="0.2">
      <c r="A29" s="427">
        <v>1341</v>
      </c>
      <c r="B29" s="428" t="s">
        <v>389</v>
      </c>
      <c r="C29" s="307">
        <f t="shared" si="0"/>
        <v>0</v>
      </c>
      <c r="D29" s="187"/>
      <c r="E29" s="308">
        <f>ELECTROMECANICA!E26+ALIMENTARIAS!E26+VINCULACIÓN!E26+'INOVACIÓN AGRICOLA SUSTENTABLE'!E26+'SERVICIOS ESCOLARES'!E26+PLANEACION!E26+'DESARROLLO ACADEMICO-CEIN'!E26+FINANZAS!E26+CALIDAD!E26+RECURSOS!E26+ADMINISTRACION!E26</f>
        <v>0</v>
      </c>
      <c r="F29" s="308">
        <f>ELECTROMECANICA!F26+ALIMENTARIAS!F26+VINCULACIÓN!F26+'INOVACIÓN AGRICOLA SUSTENTABLE'!F26+'SERVICIOS ESCOLARES'!F26+PLANEACION!F26+'DESARROLLO ACADEMICO-CEIN'!F26+FINANZAS!F26+CALIDAD!F26+RECURSOS!F26+ADMINISTRACION!F26</f>
        <v>0</v>
      </c>
      <c r="G29" s="308">
        <f>ELECTROMECANICA!G26+ALIMENTARIAS!G26+VINCULACIÓN!G26+'INOVACIÓN AGRICOLA SUSTENTABLE'!G26+'SERVICIOS ESCOLARES'!G26+PLANEACION!G26+'DESARROLLO ACADEMICO-CEIN'!G26+FINANZAS!G26+CALIDAD!G26+RECURSOS!G26+ADMINISTRACION!G26</f>
        <v>0</v>
      </c>
      <c r="H29" s="308">
        <f>ELECTROMECANICA!H26+ALIMENTARIAS!H26+VINCULACIÓN!H26+'INOVACIÓN AGRICOLA SUSTENTABLE'!H26+'SERVICIOS ESCOLARES'!H26+PLANEACION!H26+'DESARROLLO ACADEMICO-CEIN'!H26+FINANZAS!H26+CALIDAD!H26+RECURSOS!H26+ADMINISTRACION!H26</f>
        <v>0</v>
      </c>
      <c r="I29" s="308"/>
      <c r="J29" s="308"/>
      <c r="K29" s="610"/>
      <c r="N29" s="507"/>
      <c r="P29" s="99"/>
    </row>
    <row r="30" spans="1:16" s="389" customFormat="1" ht="42.75" x14ac:dyDescent="0.2">
      <c r="A30" s="427">
        <v>1342</v>
      </c>
      <c r="B30" s="428" t="s">
        <v>390</v>
      </c>
      <c r="C30" s="307">
        <f t="shared" si="0"/>
        <v>0</v>
      </c>
      <c r="D30" s="187"/>
      <c r="E30" s="308">
        <f>ELECTROMECANICA!E27+ALIMENTARIAS!E27+VINCULACIÓN!E27+'INOVACIÓN AGRICOLA SUSTENTABLE'!E27+'SERVICIOS ESCOLARES'!E27+PLANEACION!E27+'DESARROLLO ACADEMICO-CEIN'!E27+FINANZAS!E27+CALIDAD!E27+RECURSOS!E27+ADMINISTRACION!E27</f>
        <v>0</v>
      </c>
      <c r="F30" s="308">
        <f>ELECTROMECANICA!F27+ALIMENTARIAS!F27+VINCULACIÓN!F27+'INOVACIÓN AGRICOLA SUSTENTABLE'!F27+'SERVICIOS ESCOLARES'!F27+PLANEACION!F27+'DESARROLLO ACADEMICO-CEIN'!F27+FINANZAS!F27+CALIDAD!F27+RECURSOS!F27+ADMINISTRACION!F27</f>
        <v>0</v>
      </c>
      <c r="G30" s="308">
        <f>ELECTROMECANICA!G27+ALIMENTARIAS!G27+VINCULACIÓN!G27+'INOVACIÓN AGRICOLA SUSTENTABLE'!G27+'SERVICIOS ESCOLARES'!G27+PLANEACION!G27+'DESARROLLO ACADEMICO-CEIN'!G27+FINANZAS!G27+CALIDAD!G27+RECURSOS!G27+ADMINISTRACION!G27</f>
        <v>0</v>
      </c>
      <c r="H30" s="308">
        <f>ELECTROMECANICA!H27+ALIMENTARIAS!H27+VINCULACIÓN!H27+'INOVACIÓN AGRICOLA SUSTENTABLE'!H27+'SERVICIOS ESCOLARES'!H27+PLANEACION!H27+'DESARROLLO ACADEMICO-CEIN'!H27+FINANZAS!H27+CALIDAD!H27+RECURSOS!H27+ADMINISTRACION!H27</f>
        <v>0</v>
      </c>
      <c r="I30" s="308"/>
      <c r="J30" s="308"/>
      <c r="K30" s="610"/>
      <c r="N30" s="507"/>
      <c r="P30" s="99"/>
    </row>
    <row r="31" spans="1:16" s="389" customFormat="1" ht="28.5" x14ac:dyDescent="0.2">
      <c r="A31" s="427">
        <v>1343</v>
      </c>
      <c r="B31" s="428" t="s">
        <v>32</v>
      </c>
      <c r="C31" s="307">
        <f t="shared" si="0"/>
        <v>136110.28</v>
      </c>
      <c r="D31" s="187"/>
      <c r="E31" s="308">
        <f>ELECTROMECANICA!E28+ALIMENTARIAS!E28+VINCULACIÓN!E28+'INOVACIÓN AGRICOLA SUSTENTABLE'!E28+'SERVICIOS ESCOLARES'!E28+PLANEACION!E28+'DESARROLLO ACADEMICO-CEIN'!E28+FINANZAS!E28+CALIDAD!E28+RECURSOS!E28+ADMINISTRACION!E28</f>
        <v>49676.23</v>
      </c>
      <c r="F31" s="308">
        <f>ELECTROMECANICA!F28+ALIMENTARIAS!F28+VINCULACIÓN!F28+'INOVACIÓN AGRICOLA SUSTENTABLE'!F28+'SERVICIOS ESCOLARES'!F28+PLANEACION!F28+'DESARROLLO ACADEMICO-CEIN'!F28+FINANZAS!F28+CALIDAD!F28+RECURSOS!F28+ADMINISTRACION!F28</f>
        <v>86434.05</v>
      </c>
      <c r="G31" s="308">
        <f>ELECTROMECANICA!G28+ALIMENTARIAS!G28+VINCULACIÓN!G28+'INOVACIÓN AGRICOLA SUSTENTABLE'!G28+'SERVICIOS ESCOLARES'!G28+PLANEACION!G28+'DESARROLLO ACADEMICO-CEIN'!G28+FINANZAS!G28+CALIDAD!G28+RECURSOS!G28+ADMINISTRACION!G28</f>
        <v>0</v>
      </c>
      <c r="H31" s="308">
        <f>ELECTROMECANICA!H28+ALIMENTARIAS!H28+VINCULACIÓN!H28+'INOVACIÓN AGRICOLA SUSTENTABLE'!H28+'SERVICIOS ESCOLARES'!H28+PLANEACION!H28+'DESARROLLO ACADEMICO-CEIN'!H28+FINANZAS!H28+CALIDAD!H28+RECURSOS!H28+ADMINISTRACION!H28</f>
        <v>0</v>
      </c>
      <c r="I31" s="308"/>
      <c r="J31" s="308"/>
      <c r="K31" s="610"/>
      <c r="N31" s="507"/>
      <c r="P31" s="99"/>
    </row>
    <row r="32" spans="1:16" s="389" customFormat="1" ht="28.5" x14ac:dyDescent="0.2">
      <c r="A32" s="427">
        <v>1344</v>
      </c>
      <c r="B32" s="428" t="s">
        <v>391</v>
      </c>
      <c r="C32" s="307">
        <f t="shared" si="0"/>
        <v>0</v>
      </c>
      <c r="D32" s="187"/>
      <c r="E32" s="308">
        <f>ELECTROMECANICA!E29+ALIMENTARIAS!E29+VINCULACIÓN!E29+'INOVACIÓN AGRICOLA SUSTENTABLE'!E29+'SERVICIOS ESCOLARES'!E29+PLANEACION!E29+'DESARROLLO ACADEMICO-CEIN'!E29+FINANZAS!E29+CALIDAD!E29+RECURSOS!E29+ADMINISTRACION!E29</f>
        <v>0</v>
      </c>
      <c r="F32" s="308">
        <f>ELECTROMECANICA!F29+ALIMENTARIAS!F29+VINCULACIÓN!F29+'INOVACIÓN AGRICOLA SUSTENTABLE'!F29+'SERVICIOS ESCOLARES'!F29+PLANEACION!F29+'DESARROLLO ACADEMICO-CEIN'!F29+FINANZAS!F29+CALIDAD!F29+RECURSOS!F29+ADMINISTRACION!F29</f>
        <v>0</v>
      </c>
      <c r="G32" s="308">
        <f>ELECTROMECANICA!G29+ALIMENTARIAS!G29+VINCULACIÓN!G29+'INOVACIÓN AGRICOLA SUSTENTABLE'!G29+'SERVICIOS ESCOLARES'!G29+PLANEACION!G29+'DESARROLLO ACADEMICO-CEIN'!G29+FINANZAS!G29+CALIDAD!G29+RECURSOS!G29+ADMINISTRACION!G29</f>
        <v>0</v>
      </c>
      <c r="H32" s="308">
        <f>ELECTROMECANICA!H29+ALIMENTARIAS!H29+VINCULACIÓN!H29+'INOVACIÓN AGRICOLA SUSTENTABLE'!H29+'SERVICIOS ESCOLARES'!H29+PLANEACION!H29+'DESARROLLO ACADEMICO-CEIN'!H29+FINANZAS!H29+CALIDAD!H29+RECURSOS!H29+ADMINISTRACION!H29</f>
        <v>0</v>
      </c>
      <c r="I32" s="308"/>
      <c r="J32" s="308"/>
      <c r="K32" s="610"/>
      <c r="N32" s="507"/>
      <c r="P32" s="99"/>
    </row>
    <row r="33" spans="1:16" s="389" customFormat="1" ht="14.25" x14ac:dyDescent="0.2">
      <c r="A33" s="427">
        <v>1345</v>
      </c>
      <c r="B33" s="428" t="s">
        <v>392</v>
      </c>
      <c r="C33" s="307">
        <f t="shared" si="0"/>
        <v>0</v>
      </c>
      <c r="D33" s="187"/>
      <c r="E33" s="308">
        <f>ELECTROMECANICA!E30+ALIMENTARIAS!E30+VINCULACIÓN!E30+'INOVACIÓN AGRICOLA SUSTENTABLE'!E30+'SERVICIOS ESCOLARES'!E30+PLANEACION!E30+'DESARROLLO ACADEMICO-CEIN'!E30+FINANZAS!E30+CALIDAD!E30+RECURSOS!E30+ADMINISTRACION!E30</f>
        <v>0</v>
      </c>
      <c r="F33" s="308">
        <f>ELECTROMECANICA!F30+ALIMENTARIAS!F30+VINCULACIÓN!F30+'INOVACIÓN AGRICOLA SUSTENTABLE'!F30+'SERVICIOS ESCOLARES'!F30+PLANEACION!F30+'DESARROLLO ACADEMICO-CEIN'!F30+FINANZAS!F30+CALIDAD!F30+RECURSOS!F30+ADMINISTRACION!F30</f>
        <v>0</v>
      </c>
      <c r="G33" s="308">
        <f>ELECTROMECANICA!G30+ALIMENTARIAS!G30+VINCULACIÓN!G30+'INOVACIÓN AGRICOLA SUSTENTABLE'!G30+'SERVICIOS ESCOLARES'!G30+PLANEACION!G30+'DESARROLLO ACADEMICO-CEIN'!G30+FINANZAS!G30+CALIDAD!G30+RECURSOS!G30+ADMINISTRACION!G30</f>
        <v>0</v>
      </c>
      <c r="H33" s="308">
        <f>ELECTROMECANICA!H30+ALIMENTARIAS!H30+VINCULACIÓN!H30+'INOVACIÓN AGRICOLA SUSTENTABLE'!H30+'SERVICIOS ESCOLARES'!H30+PLANEACION!H30+'DESARROLLO ACADEMICO-CEIN'!H30+FINANZAS!H30+CALIDAD!H30+RECURSOS!H30+ADMINISTRACION!H30</f>
        <v>0</v>
      </c>
      <c r="I33" s="308"/>
      <c r="J33" s="308"/>
      <c r="K33" s="610"/>
      <c r="N33" s="507"/>
      <c r="P33" s="99"/>
    </row>
    <row r="34" spans="1:16" s="389" customFormat="1" ht="28.5" x14ac:dyDescent="0.2">
      <c r="A34" s="427">
        <v>1346</v>
      </c>
      <c r="B34" s="428" t="s">
        <v>393</v>
      </c>
      <c r="C34" s="307">
        <f t="shared" si="0"/>
        <v>0</v>
      </c>
      <c r="D34" s="187"/>
      <c r="E34" s="308">
        <f>ELECTROMECANICA!E31+ALIMENTARIAS!E31+VINCULACIÓN!E31+'INOVACIÓN AGRICOLA SUSTENTABLE'!E31+'SERVICIOS ESCOLARES'!E31+PLANEACION!E31+'DESARROLLO ACADEMICO-CEIN'!E31+FINANZAS!E31+CALIDAD!E31+RECURSOS!E31+ADMINISTRACION!E31</f>
        <v>0</v>
      </c>
      <c r="F34" s="308">
        <f>ELECTROMECANICA!F31+ALIMENTARIAS!F31+VINCULACIÓN!F31+'INOVACIÓN AGRICOLA SUSTENTABLE'!F31+'SERVICIOS ESCOLARES'!F31+PLANEACION!F31+'DESARROLLO ACADEMICO-CEIN'!F31+FINANZAS!F31+CALIDAD!F31+RECURSOS!F31+ADMINISTRACION!F31</f>
        <v>0</v>
      </c>
      <c r="G34" s="308">
        <f>ELECTROMECANICA!G31+ALIMENTARIAS!G31+VINCULACIÓN!G31+'INOVACIÓN AGRICOLA SUSTENTABLE'!G31+'SERVICIOS ESCOLARES'!G31+PLANEACION!G31+'DESARROLLO ACADEMICO-CEIN'!G31+FINANZAS!G31+CALIDAD!G31+RECURSOS!G31+ADMINISTRACION!G31</f>
        <v>0</v>
      </c>
      <c r="H34" s="308">
        <f>ELECTROMECANICA!H31+ALIMENTARIAS!H31+VINCULACIÓN!H31+'INOVACIÓN AGRICOLA SUSTENTABLE'!H31+'SERVICIOS ESCOLARES'!H31+PLANEACION!H31+'DESARROLLO ACADEMICO-CEIN'!H31+FINANZAS!H31+CALIDAD!H31+RECURSOS!H31+ADMINISTRACION!H31</f>
        <v>0</v>
      </c>
      <c r="I34" s="308"/>
      <c r="J34" s="308"/>
      <c r="K34" s="610"/>
      <c r="N34" s="507"/>
      <c r="P34" s="99"/>
    </row>
    <row r="35" spans="1:16" s="389" customFormat="1" ht="14.25" x14ac:dyDescent="0.2">
      <c r="A35" s="427">
        <v>1347</v>
      </c>
      <c r="B35" s="428" t="s">
        <v>394</v>
      </c>
      <c r="C35" s="307">
        <f t="shared" si="0"/>
        <v>0</v>
      </c>
      <c r="D35" s="187"/>
      <c r="E35" s="308">
        <f>ELECTROMECANICA!E32+ALIMENTARIAS!E32+VINCULACIÓN!E32+'INOVACIÓN AGRICOLA SUSTENTABLE'!E32+'SERVICIOS ESCOLARES'!E32+PLANEACION!E32+'DESARROLLO ACADEMICO-CEIN'!E32+FINANZAS!E32+CALIDAD!E32+RECURSOS!E32+ADMINISTRACION!E32</f>
        <v>0</v>
      </c>
      <c r="F35" s="308">
        <f>ELECTROMECANICA!F32+ALIMENTARIAS!F32+VINCULACIÓN!F32+'INOVACIÓN AGRICOLA SUSTENTABLE'!F32+'SERVICIOS ESCOLARES'!F32+PLANEACION!F32+'DESARROLLO ACADEMICO-CEIN'!F32+FINANZAS!F32+CALIDAD!F32+RECURSOS!F32+ADMINISTRACION!F32</f>
        <v>0</v>
      </c>
      <c r="G35" s="308">
        <f>ELECTROMECANICA!G32+ALIMENTARIAS!G32+VINCULACIÓN!G32+'INOVACIÓN AGRICOLA SUSTENTABLE'!G32+'SERVICIOS ESCOLARES'!G32+PLANEACION!G32+'DESARROLLO ACADEMICO-CEIN'!G32+FINANZAS!G32+CALIDAD!G32+RECURSOS!G32+ADMINISTRACION!G32</f>
        <v>0</v>
      </c>
      <c r="H35" s="308">
        <f>ELECTROMECANICA!H32+ALIMENTARIAS!H32+VINCULACIÓN!H32+'INOVACIÓN AGRICOLA SUSTENTABLE'!H32+'SERVICIOS ESCOLARES'!H32+PLANEACION!H32+'DESARROLLO ACADEMICO-CEIN'!H32+FINANZAS!H32+CALIDAD!H32+RECURSOS!H32+ADMINISTRACION!H32</f>
        <v>0</v>
      </c>
      <c r="I35" s="308"/>
      <c r="J35" s="308"/>
      <c r="K35" s="610"/>
      <c r="N35" s="507"/>
      <c r="P35" s="99"/>
    </row>
    <row r="36" spans="1:16" s="389" customFormat="1" ht="14.25" x14ac:dyDescent="0.2">
      <c r="A36" s="427">
        <v>1348</v>
      </c>
      <c r="B36" s="428" t="s">
        <v>395</v>
      </c>
      <c r="C36" s="307">
        <f t="shared" si="0"/>
        <v>0</v>
      </c>
      <c r="D36" s="187"/>
      <c r="E36" s="308">
        <f>ELECTROMECANICA!E33+ALIMENTARIAS!E33+VINCULACIÓN!E33+'INOVACIÓN AGRICOLA SUSTENTABLE'!E33+'SERVICIOS ESCOLARES'!E33+PLANEACION!E33+'DESARROLLO ACADEMICO-CEIN'!E33+FINANZAS!E33+CALIDAD!E33+RECURSOS!E33+ADMINISTRACION!E33</f>
        <v>0</v>
      </c>
      <c r="F36" s="308">
        <f>ELECTROMECANICA!F33+ALIMENTARIAS!F33+VINCULACIÓN!F33+'INOVACIÓN AGRICOLA SUSTENTABLE'!F33+'SERVICIOS ESCOLARES'!F33+PLANEACION!F33+'DESARROLLO ACADEMICO-CEIN'!F33+FINANZAS!F33+CALIDAD!F33+RECURSOS!F33+ADMINISTRACION!F33</f>
        <v>0</v>
      </c>
      <c r="G36" s="308">
        <f>ELECTROMECANICA!G33+ALIMENTARIAS!G33+VINCULACIÓN!G33+'INOVACIÓN AGRICOLA SUSTENTABLE'!G33+'SERVICIOS ESCOLARES'!G33+PLANEACION!G33+'DESARROLLO ACADEMICO-CEIN'!G33+FINANZAS!G33+CALIDAD!G33+RECURSOS!G33+ADMINISTRACION!G33</f>
        <v>0</v>
      </c>
      <c r="H36" s="308">
        <f>ELECTROMECANICA!H33+ALIMENTARIAS!H33+VINCULACIÓN!H33+'INOVACIÓN AGRICOLA SUSTENTABLE'!H33+'SERVICIOS ESCOLARES'!H33+PLANEACION!H33+'DESARROLLO ACADEMICO-CEIN'!H33+FINANZAS!H33+CALIDAD!H33+RECURSOS!H33+ADMINISTRACION!H33</f>
        <v>0</v>
      </c>
      <c r="I36" s="308"/>
      <c r="J36" s="308"/>
      <c r="K36" s="610"/>
      <c r="N36" s="507"/>
      <c r="P36" s="99"/>
    </row>
    <row r="37" spans="1:16" s="389" customFormat="1" ht="14.25" x14ac:dyDescent="0.2">
      <c r="A37" s="427">
        <v>1371</v>
      </c>
      <c r="B37" s="428" t="s">
        <v>396</v>
      </c>
      <c r="C37" s="307">
        <f t="shared" si="0"/>
        <v>0</v>
      </c>
      <c r="D37" s="187"/>
      <c r="E37" s="308">
        <f>ELECTROMECANICA!E34+ALIMENTARIAS!E34+VINCULACIÓN!E34+'INOVACIÓN AGRICOLA SUSTENTABLE'!E34+'SERVICIOS ESCOLARES'!E34+PLANEACION!E34+'DESARROLLO ACADEMICO-CEIN'!E34+FINANZAS!E34+CALIDAD!E34+RECURSOS!E34+ADMINISTRACION!E34</f>
        <v>0</v>
      </c>
      <c r="F37" s="308">
        <f>ELECTROMECANICA!F34+ALIMENTARIAS!F34+VINCULACIÓN!F34+'INOVACIÓN AGRICOLA SUSTENTABLE'!F34+'SERVICIOS ESCOLARES'!F34+PLANEACION!F34+'DESARROLLO ACADEMICO-CEIN'!F34+FINANZAS!F34+CALIDAD!F34+RECURSOS!F34+ADMINISTRACION!F34</f>
        <v>0</v>
      </c>
      <c r="G37" s="308">
        <f>ELECTROMECANICA!G34+ALIMENTARIAS!G34+VINCULACIÓN!G34+'INOVACIÓN AGRICOLA SUSTENTABLE'!G34+'SERVICIOS ESCOLARES'!G34+PLANEACION!G34+'DESARROLLO ACADEMICO-CEIN'!G34+FINANZAS!G34+CALIDAD!G34+RECURSOS!G34+ADMINISTRACION!G34</f>
        <v>0</v>
      </c>
      <c r="H37" s="308">
        <f>ELECTROMECANICA!H34+ALIMENTARIAS!H34+VINCULACIÓN!H34+'INOVACIÓN AGRICOLA SUSTENTABLE'!H34+'SERVICIOS ESCOLARES'!H34+PLANEACION!H34+'DESARROLLO ACADEMICO-CEIN'!H34+FINANZAS!H34+CALIDAD!H34+RECURSOS!H34+ADMINISTRACION!H34</f>
        <v>0</v>
      </c>
      <c r="I37" s="308"/>
      <c r="J37" s="308"/>
      <c r="K37" s="610"/>
      <c r="N37" s="507"/>
      <c r="P37" s="99"/>
    </row>
    <row r="38" spans="1:16" s="389" customFormat="1" ht="28.5" x14ac:dyDescent="0.2">
      <c r="A38" s="427">
        <v>1411</v>
      </c>
      <c r="B38" s="428" t="s">
        <v>33</v>
      </c>
      <c r="C38" s="307">
        <f t="shared" si="0"/>
        <v>602941</v>
      </c>
      <c r="D38" s="187"/>
      <c r="E38" s="308">
        <f>ELECTROMECANICA!E35+ALIMENTARIAS!E35+VINCULACIÓN!E35+'INOVACIÓN AGRICOLA SUSTENTABLE'!E35+'SERVICIOS ESCOLARES'!E35+PLANEACION!E35+'DESARROLLO ACADEMICO-CEIN'!E35+FINANZAS!E35+CALIDAD!E35+RECURSOS!E35+ADMINISTRACION!E35</f>
        <v>304970.93</v>
      </c>
      <c r="F38" s="308">
        <f>ELECTROMECANICA!F35+ALIMENTARIAS!F35+VINCULACIÓN!F35+'INOVACIÓN AGRICOLA SUSTENTABLE'!F35+'SERVICIOS ESCOLARES'!F35+PLANEACION!F35+'DESARROLLO ACADEMICO-CEIN'!F35+FINANZAS!F35+CALIDAD!F35+RECURSOS!F35+ADMINISTRACION!F35</f>
        <v>297970.06999999995</v>
      </c>
      <c r="G38" s="308">
        <f>ELECTROMECANICA!G35+ALIMENTARIAS!G35+VINCULACIÓN!G35+'INOVACIÓN AGRICOLA SUSTENTABLE'!G35+'SERVICIOS ESCOLARES'!G35+PLANEACION!G35+'DESARROLLO ACADEMICO-CEIN'!G35+FINANZAS!G35+CALIDAD!G35+RECURSOS!G35+ADMINISTRACION!G35</f>
        <v>0</v>
      </c>
      <c r="H38" s="308">
        <f>ELECTROMECANICA!H35+ALIMENTARIAS!H35+VINCULACIÓN!H35+'INOVACIÓN AGRICOLA SUSTENTABLE'!H35+'SERVICIOS ESCOLARES'!H35+PLANEACION!H35+'DESARROLLO ACADEMICO-CEIN'!H35+FINANZAS!H35+CALIDAD!H35+RECURSOS!H35+ADMINISTRACION!H35</f>
        <v>0</v>
      </c>
      <c r="I38" s="308"/>
      <c r="J38" s="308"/>
      <c r="K38" s="610"/>
      <c r="N38" s="507"/>
      <c r="P38" s="99"/>
    </row>
    <row r="39" spans="1:16" s="389" customFormat="1" ht="14.25" x14ac:dyDescent="0.2">
      <c r="A39" s="427">
        <v>1412</v>
      </c>
      <c r="B39" s="428" t="s">
        <v>397</v>
      </c>
      <c r="C39" s="307">
        <f t="shared" si="0"/>
        <v>0</v>
      </c>
      <c r="D39" s="187"/>
      <c r="E39" s="308">
        <f>ELECTROMECANICA!E36+ALIMENTARIAS!E36+VINCULACIÓN!E36+'INOVACIÓN AGRICOLA SUSTENTABLE'!E36+'SERVICIOS ESCOLARES'!E36+PLANEACION!E36+'DESARROLLO ACADEMICO-CEIN'!E36+FINANZAS!E36+CALIDAD!E36+RECURSOS!E36+ADMINISTRACION!E36</f>
        <v>0</v>
      </c>
      <c r="F39" s="308">
        <f>ELECTROMECANICA!F36+ALIMENTARIAS!F36+VINCULACIÓN!F36+'INOVACIÓN AGRICOLA SUSTENTABLE'!F36+'SERVICIOS ESCOLARES'!F36+PLANEACION!F36+'DESARROLLO ACADEMICO-CEIN'!F36+FINANZAS!F36+CALIDAD!F36+RECURSOS!F36+ADMINISTRACION!F36</f>
        <v>0</v>
      </c>
      <c r="G39" s="308">
        <f>ELECTROMECANICA!G36+ALIMENTARIAS!G36+VINCULACIÓN!G36+'INOVACIÓN AGRICOLA SUSTENTABLE'!G36+'SERVICIOS ESCOLARES'!G36+PLANEACION!G36+'DESARROLLO ACADEMICO-CEIN'!G36+FINANZAS!G36+CALIDAD!G36+RECURSOS!G36+ADMINISTRACION!G36</f>
        <v>0</v>
      </c>
      <c r="H39" s="308">
        <f>ELECTROMECANICA!H36+ALIMENTARIAS!H36+VINCULACIÓN!H36+'INOVACIÓN AGRICOLA SUSTENTABLE'!H36+'SERVICIOS ESCOLARES'!H36+PLANEACION!H36+'DESARROLLO ACADEMICO-CEIN'!H36+FINANZAS!H36+CALIDAD!H36+RECURSOS!H36+ADMINISTRACION!H36</f>
        <v>0</v>
      </c>
      <c r="I39" s="308"/>
      <c r="J39" s="308"/>
      <c r="K39" s="610"/>
      <c r="N39" s="507"/>
      <c r="P39" s="99"/>
    </row>
    <row r="40" spans="1:16" s="389" customFormat="1" ht="14.25" x14ac:dyDescent="0.2">
      <c r="A40" s="427">
        <v>1413</v>
      </c>
      <c r="B40" s="428" t="s">
        <v>398</v>
      </c>
      <c r="C40" s="307">
        <f t="shared" si="0"/>
        <v>0</v>
      </c>
      <c r="D40" s="187"/>
      <c r="E40" s="308">
        <f>ELECTROMECANICA!E37+ALIMENTARIAS!E37+VINCULACIÓN!E37+'INOVACIÓN AGRICOLA SUSTENTABLE'!E37+'SERVICIOS ESCOLARES'!E37+PLANEACION!E37+'DESARROLLO ACADEMICO-CEIN'!E37+FINANZAS!E37+CALIDAD!E37+RECURSOS!E37+ADMINISTRACION!E37</f>
        <v>0</v>
      </c>
      <c r="F40" s="308">
        <f>ELECTROMECANICA!F37+ALIMENTARIAS!F37+VINCULACIÓN!F37+'INOVACIÓN AGRICOLA SUSTENTABLE'!F37+'SERVICIOS ESCOLARES'!F37+PLANEACION!F37+'DESARROLLO ACADEMICO-CEIN'!F37+FINANZAS!F37+CALIDAD!F37+RECURSOS!F37+ADMINISTRACION!F37</f>
        <v>0</v>
      </c>
      <c r="G40" s="308">
        <f>ELECTROMECANICA!G37+ALIMENTARIAS!G37+VINCULACIÓN!G37+'INOVACIÓN AGRICOLA SUSTENTABLE'!G37+'SERVICIOS ESCOLARES'!G37+PLANEACION!G37+'DESARROLLO ACADEMICO-CEIN'!G37+FINANZAS!G37+CALIDAD!G37+RECURSOS!G37+ADMINISTRACION!G37</f>
        <v>0</v>
      </c>
      <c r="H40" s="308">
        <f>ELECTROMECANICA!H37+ALIMENTARIAS!H37+VINCULACIÓN!H37+'INOVACIÓN AGRICOLA SUSTENTABLE'!H37+'SERVICIOS ESCOLARES'!H37+PLANEACION!H37+'DESARROLLO ACADEMICO-CEIN'!H37+FINANZAS!H37+CALIDAD!H37+RECURSOS!H37+ADMINISTRACION!H37</f>
        <v>0</v>
      </c>
      <c r="I40" s="308"/>
      <c r="J40" s="308"/>
      <c r="K40" s="610"/>
      <c r="N40" s="507"/>
      <c r="P40" s="99"/>
    </row>
    <row r="41" spans="1:16" s="389" customFormat="1" ht="14.25" x14ac:dyDescent="0.2">
      <c r="A41" s="427">
        <v>1421</v>
      </c>
      <c r="B41" s="428" t="s">
        <v>34</v>
      </c>
      <c r="C41" s="307">
        <f t="shared" si="0"/>
        <v>242971.62000000002</v>
      </c>
      <c r="D41" s="187"/>
      <c r="E41" s="308">
        <f>ELECTROMECANICA!E38+ALIMENTARIAS!E38+VINCULACIÓN!E38+'INOVACIÓN AGRICOLA SUSTENTABLE'!E38+'SERVICIOS ESCOLARES'!E38+PLANEACION!E38+'DESARROLLO ACADEMICO-CEIN'!E38+FINANZAS!E38+CALIDAD!E38+RECURSOS!E38+ADMINISTRACION!E38</f>
        <v>109939.88</v>
      </c>
      <c r="F41" s="308">
        <f>ELECTROMECANICA!F38+ALIMENTARIAS!F38+VINCULACIÓN!F38+'INOVACIÓN AGRICOLA SUSTENTABLE'!F38+'SERVICIOS ESCOLARES'!F38+PLANEACION!F38+'DESARROLLO ACADEMICO-CEIN'!F38+FINANZAS!F38+CALIDAD!F38+RECURSOS!F38+ADMINISTRACION!F38</f>
        <v>133031.74000000002</v>
      </c>
      <c r="G41" s="308">
        <f>ELECTROMECANICA!G38+ALIMENTARIAS!G38+VINCULACIÓN!G38+'INOVACIÓN AGRICOLA SUSTENTABLE'!G38+'SERVICIOS ESCOLARES'!G38+PLANEACION!G38+'DESARROLLO ACADEMICO-CEIN'!G38+FINANZAS!G38+CALIDAD!G38+RECURSOS!G38+ADMINISTRACION!G38</f>
        <v>0</v>
      </c>
      <c r="H41" s="308">
        <f>ELECTROMECANICA!H38+ALIMENTARIAS!H38+VINCULACIÓN!H38+'INOVACIÓN AGRICOLA SUSTENTABLE'!H38+'SERVICIOS ESCOLARES'!H38+PLANEACION!H38+'DESARROLLO ACADEMICO-CEIN'!H38+FINANZAS!H38+CALIDAD!H38+RECURSOS!H38+ADMINISTRACION!H38</f>
        <v>0</v>
      </c>
      <c r="I41" s="308"/>
      <c r="J41" s="308"/>
      <c r="K41" s="610"/>
      <c r="N41" s="507"/>
      <c r="P41" s="99"/>
    </row>
    <row r="42" spans="1:16" s="389" customFormat="1" ht="14.25" x14ac:dyDescent="0.2">
      <c r="A42" s="427">
        <v>1431</v>
      </c>
      <c r="B42" s="428" t="s">
        <v>35</v>
      </c>
      <c r="C42" s="307">
        <f t="shared" si="0"/>
        <v>976941.97</v>
      </c>
      <c r="D42" s="187"/>
      <c r="E42" s="308">
        <f>ELECTROMECANICA!E39+ALIMENTARIAS!E39+VINCULACIÓN!E39+'INOVACIÓN AGRICOLA SUSTENTABLE'!E39+'SERVICIOS ESCOLARES'!E39+PLANEACION!E39+'DESARROLLO ACADEMICO-CEIN'!E39+FINANZAS!E39+CALIDAD!E39+RECURSOS!E39+ADMINISTRACION!E39</f>
        <v>383573.77999999997</v>
      </c>
      <c r="F42" s="308">
        <f>ELECTROMECANICA!F39+ALIMENTARIAS!F39+VINCULACIÓN!F39+'INOVACIÓN AGRICOLA SUSTENTABLE'!F39+'SERVICIOS ESCOLARES'!F39+PLANEACION!F39+'DESARROLLO ACADEMICO-CEIN'!F39+FINANZAS!F39+CALIDAD!F39+RECURSOS!F39+ADMINISTRACION!F39</f>
        <v>482967.47</v>
      </c>
      <c r="G42" s="308">
        <f>ELECTROMECANICA!G39+ALIMENTARIAS!G39+VINCULACIÓN!G39+'INOVACIÓN AGRICOLA SUSTENTABLE'!G39+'SERVICIOS ESCOLARES'!G39+PLANEACION!G39+'DESARROLLO ACADEMICO-CEIN'!G39+FINANZAS!G39+CALIDAD!G39+RECURSOS!G39+ADMINISTRACION!G39</f>
        <v>31966.62</v>
      </c>
      <c r="H42" s="308">
        <f>ELECTROMECANICA!H39+ALIMENTARIAS!H39+VINCULACIÓN!H39+'INOVACIÓN AGRICOLA SUSTENTABLE'!H39+'SERVICIOS ESCOLARES'!H39+PLANEACION!H39+'DESARROLLO ACADEMICO-CEIN'!H39+FINANZAS!H39+CALIDAD!H39+RECURSOS!H39+ADMINISTRACION!H39</f>
        <v>78434.100000000006</v>
      </c>
      <c r="I42" s="308"/>
      <c r="J42" s="308"/>
      <c r="K42" s="610"/>
      <c r="N42" s="507"/>
      <c r="P42" s="99"/>
    </row>
    <row r="43" spans="1:16" s="389" customFormat="1" ht="28.5" x14ac:dyDescent="0.2">
      <c r="A43" s="427">
        <v>1432</v>
      </c>
      <c r="B43" s="428" t="s">
        <v>399</v>
      </c>
      <c r="C43" s="307">
        <f t="shared" si="0"/>
        <v>163194.72</v>
      </c>
      <c r="D43" s="187"/>
      <c r="E43" s="308">
        <f>ELECTROMECANICA!E40+ALIMENTARIAS!E40+VINCULACIÓN!E40+'INOVACIÓN AGRICOLA SUSTENTABLE'!E40+'SERVICIOS ESCOLARES'!E40+PLANEACION!E40+'DESARROLLO ACADEMICO-CEIN'!E40+FINANZAS!E40+CALIDAD!E40+RECURSOS!E40+ADMINISTRACION!E40</f>
        <v>73160.72</v>
      </c>
      <c r="F43" s="308">
        <f>ELECTROMECANICA!F40+ALIMENTARIAS!F40+VINCULACIÓN!F40+'INOVACIÓN AGRICOLA SUSTENTABLE'!F40+'SERVICIOS ESCOLARES'!F40+PLANEACION!F40+'DESARROLLO ACADEMICO-CEIN'!F40+FINANZAS!F40+CALIDAD!F40+RECURSOS!F40+ADMINISTRACION!F40</f>
        <v>90034</v>
      </c>
      <c r="G43" s="308">
        <f>ELECTROMECANICA!G40+ALIMENTARIAS!G40+VINCULACIÓN!G40+'INOVACIÓN AGRICOLA SUSTENTABLE'!G40+'SERVICIOS ESCOLARES'!G40+PLANEACION!G40+'DESARROLLO ACADEMICO-CEIN'!G40+FINANZAS!G40+CALIDAD!G40+RECURSOS!G40+ADMINISTRACION!G40</f>
        <v>0</v>
      </c>
      <c r="H43" s="308">
        <f>ELECTROMECANICA!H40+ALIMENTARIAS!H40+VINCULACIÓN!H40+'INOVACIÓN AGRICOLA SUSTENTABLE'!H40+'SERVICIOS ESCOLARES'!H40+PLANEACION!H40+'DESARROLLO ACADEMICO-CEIN'!H40+FINANZAS!H40+CALIDAD!H40+RECURSOS!H40+ADMINISTRACION!H40</f>
        <v>0</v>
      </c>
      <c r="I43" s="308"/>
      <c r="J43" s="308"/>
      <c r="K43" s="610"/>
      <c r="N43" s="507"/>
      <c r="P43" s="99"/>
    </row>
    <row r="44" spans="1:16" s="389" customFormat="1" ht="28.5" x14ac:dyDescent="0.2">
      <c r="A44" s="427">
        <v>1441</v>
      </c>
      <c r="B44" s="428" t="s">
        <v>400</v>
      </c>
      <c r="C44" s="307">
        <f t="shared" si="0"/>
        <v>0</v>
      </c>
      <c r="D44" s="187"/>
      <c r="E44" s="308">
        <f>ELECTROMECANICA!E41+ALIMENTARIAS!E41+VINCULACIÓN!E41+'INOVACIÓN AGRICOLA SUSTENTABLE'!E41+'SERVICIOS ESCOLARES'!E41+PLANEACION!E41+'DESARROLLO ACADEMICO-CEIN'!E41+FINANZAS!E41+CALIDAD!E41+RECURSOS!E41+ADMINISTRACION!E41</f>
        <v>0</v>
      </c>
      <c r="F44" s="308">
        <f>ELECTROMECANICA!F41+ALIMENTARIAS!F41+VINCULACIÓN!F41+'INOVACIÓN AGRICOLA SUSTENTABLE'!F41+'SERVICIOS ESCOLARES'!F41+PLANEACION!F41+'DESARROLLO ACADEMICO-CEIN'!F41+FINANZAS!F41+CALIDAD!F41+RECURSOS!F41+ADMINISTRACION!F41</f>
        <v>0</v>
      </c>
      <c r="G44" s="308">
        <f>ELECTROMECANICA!G41+ALIMENTARIAS!G41+VINCULACIÓN!G41+'INOVACIÓN AGRICOLA SUSTENTABLE'!G41+'SERVICIOS ESCOLARES'!G41+PLANEACION!G41+'DESARROLLO ACADEMICO-CEIN'!G41+FINANZAS!G41+CALIDAD!G41+RECURSOS!G41+ADMINISTRACION!G41</f>
        <v>0</v>
      </c>
      <c r="H44" s="308">
        <f>ELECTROMECANICA!H41+ALIMENTARIAS!H41+VINCULACIÓN!H41+'INOVACIÓN AGRICOLA SUSTENTABLE'!H41+'SERVICIOS ESCOLARES'!H41+PLANEACION!H41+'DESARROLLO ACADEMICO-CEIN'!H41+FINANZAS!H41+CALIDAD!H41+RECURSOS!H41+ADMINISTRACION!H41</f>
        <v>0</v>
      </c>
      <c r="I44" s="308"/>
      <c r="J44" s="308"/>
      <c r="K44" s="610"/>
      <c r="N44" s="507"/>
      <c r="P44" s="99"/>
    </row>
    <row r="45" spans="1:16" s="389" customFormat="1" ht="28.5" x14ac:dyDescent="0.2">
      <c r="A45" s="427">
        <v>1442</v>
      </c>
      <c r="B45" s="428" t="s">
        <v>401</v>
      </c>
      <c r="C45" s="307">
        <f t="shared" si="0"/>
        <v>0</v>
      </c>
      <c r="D45" s="187"/>
      <c r="E45" s="308">
        <f>ELECTROMECANICA!E42+ALIMENTARIAS!E42+VINCULACIÓN!E42+'INOVACIÓN AGRICOLA SUSTENTABLE'!E42+'SERVICIOS ESCOLARES'!E42+PLANEACION!E42+'DESARROLLO ACADEMICO-CEIN'!E42+FINANZAS!E42+CALIDAD!E42+RECURSOS!E42+ADMINISTRACION!E42</f>
        <v>0</v>
      </c>
      <c r="F45" s="308">
        <f>ELECTROMECANICA!F42+ALIMENTARIAS!F42+VINCULACIÓN!F42+'INOVACIÓN AGRICOLA SUSTENTABLE'!F42+'SERVICIOS ESCOLARES'!F42+PLANEACION!F42+'DESARROLLO ACADEMICO-CEIN'!F42+FINANZAS!F42+CALIDAD!F42+RECURSOS!F42+ADMINISTRACION!F42</f>
        <v>0</v>
      </c>
      <c r="G45" s="308">
        <f>ELECTROMECANICA!G42+ALIMENTARIAS!G42+VINCULACIÓN!G42+'INOVACIÓN AGRICOLA SUSTENTABLE'!G42+'SERVICIOS ESCOLARES'!G42+PLANEACION!G42+'DESARROLLO ACADEMICO-CEIN'!G42+FINANZAS!G42+CALIDAD!G42+RECURSOS!G42+ADMINISTRACION!G42</f>
        <v>0</v>
      </c>
      <c r="H45" s="308">
        <f>ELECTROMECANICA!H42+ALIMENTARIAS!H42+VINCULACIÓN!H42+'INOVACIÓN AGRICOLA SUSTENTABLE'!H42+'SERVICIOS ESCOLARES'!H42+PLANEACION!H42+'DESARROLLO ACADEMICO-CEIN'!H42+FINANZAS!H42+CALIDAD!H42+RECURSOS!H42+ADMINISTRACION!H42</f>
        <v>0</v>
      </c>
      <c r="I45" s="308"/>
      <c r="J45" s="308"/>
      <c r="K45" s="610"/>
      <c r="N45" s="507"/>
      <c r="P45" s="99"/>
    </row>
    <row r="46" spans="1:16" s="389" customFormat="1" ht="14.25" x14ac:dyDescent="0.2">
      <c r="A46" s="427">
        <v>1521</v>
      </c>
      <c r="B46" s="428" t="s">
        <v>402</v>
      </c>
      <c r="C46" s="307">
        <f t="shared" si="0"/>
        <v>0</v>
      </c>
      <c r="D46" s="187"/>
      <c r="E46" s="308">
        <f>ELECTROMECANICA!E43+ALIMENTARIAS!E43+VINCULACIÓN!E43+'INOVACIÓN AGRICOLA SUSTENTABLE'!E43+'SERVICIOS ESCOLARES'!E43+PLANEACION!E43+'DESARROLLO ACADEMICO-CEIN'!E43+FINANZAS!E43+CALIDAD!E43+RECURSOS!E43+ADMINISTRACION!E43</f>
        <v>0</v>
      </c>
      <c r="F46" s="308">
        <f>ELECTROMECANICA!F43+ALIMENTARIAS!F43+VINCULACIÓN!F43+'INOVACIÓN AGRICOLA SUSTENTABLE'!F43+'SERVICIOS ESCOLARES'!F43+PLANEACION!F43+'DESARROLLO ACADEMICO-CEIN'!F43+FINANZAS!F43+CALIDAD!F43+RECURSOS!F43+ADMINISTRACION!F43</f>
        <v>0</v>
      </c>
      <c r="G46" s="308">
        <f>ELECTROMECANICA!G43+ALIMENTARIAS!G43+VINCULACIÓN!G43+'INOVACIÓN AGRICOLA SUSTENTABLE'!G43+'SERVICIOS ESCOLARES'!G43+PLANEACION!G43+'DESARROLLO ACADEMICO-CEIN'!G43+FINANZAS!G43+CALIDAD!G43+RECURSOS!G43+ADMINISTRACION!G43</f>
        <v>0</v>
      </c>
      <c r="H46" s="308">
        <f>ELECTROMECANICA!H43+ALIMENTARIAS!H43+VINCULACIÓN!H43+'INOVACIÓN AGRICOLA SUSTENTABLE'!H43+'SERVICIOS ESCOLARES'!H43+PLANEACION!H43+'DESARROLLO ACADEMICO-CEIN'!H43+FINANZAS!H43+CALIDAD!H43+RECURSOS!H43+ADMINISTRACION!H43</f>
        <v>0</v>
      </c>
      <c r="I46" s="308"/>
      <c r="J46" s="308"/>
      <c r="K46" s="610"/>
      <c r="N46" s="507"/>
      <c r="P46" s="99"/>
    </row>
    <row r="47" spans="1:16" s="389" customFormat="1" ht="28.5" x14ac:dyDescent="0.2">
      <c r="A47" s="427">
        <v>1522</v>
      </c>
      <c r="B47" s="428" t="s">
        <v>403</v>
      </c>
      <c r="C47" s="307">
        <f t="shared" si="0"/>
        <v>0</v>
      </c>
      <c r="D47" s="187"/>
      <c r="E47" s="308">
        <f>ELECTROMECANICA!E44+ALIMENTARIAS!E44+VINCULACIÓN!E44+'INOVACIÓN AGRICOLA SUSTENTABLE'!E44+'SERVICIOS ESCOLARES'!E44+PLANEACION!E44+'DESARROLLO ACADEMICO-CEIN'!E44+FINANZAS!E44+CALIDAD!E44+RECURSOS!E44+ADMINISTRACION!E44</f>
        <v>0</v>
      </c>
      <c r="F47" s="308">
        <f>ELECTROMECANICA!F44+ALIMENTARIAS!F44+VINCULACIÓN!F44+'INOVACIÓN AGRICOLA SUSTENTABLE'!F44+'SERVICIOS ESCOLARES'!F44+PLANEACION!F44+'DESARROLLO ACADEMICO-CEIN'!F44+FINANZAS!F44+CALIDAD!F44+RECURSOS!F44+ADMINISTRACION!F44</f>
        <v>0</v>
      </c>
      <c r="G47" s="308">
        <f>ELECTROMECANICA!G44+ALIMENTARIAS!G44+VINCULACIÓN!G44+'INOVACIÓN AGRICOLA SUSTENTABLE'!G44+'SERVICIOS ESCOLARES'!G44+PLANEACION!G44+'DESARROLLO ACADEMICO-CEIN'!G44+FINANZAS!G44+CALIDAD!G44+RECURSOS!G44+ADMINISTRACION!G44</f>
        <v>0</v>
      </c>
      <c r="H47" s="308">
        <f>ELECTROMECANICA!H44+ALIMENTARIAS!H44+VINCULACIÓN!H44+'INOVACIÓN AGRICOLA SUSTENTABLE'!H44+'SERVICIOS ESCOLARES'!H44+PLANEACION!H44+'DESARROLLO ACADEMICO-CEIN'!H44+FINANZAS!H44+CALIDAD!H44+RECURSOS!H44+ADMINISTRACION!H44</f>
        <v>0</v>
      </c>
      <c r="I47" s="308"/>
      <c r="J47" s="308"/>
      <c r="K47" s="610"/>
      <c r="N47" s="507"/>
      <c r="P47" s="99"/>
    </row>
    <row r="48" spans="1:16" s="389" customFormat="1" ht="14.25" x14ac:dyDescent="0.2">
      <c r="A48" s="427">
        <v>1523</v>
      </c>
      <c r="B48" s="428" t="s">
        <v>404</v>
      </c>
      <c r="C48" s="307">
        <f t="shared" si="0"/>
        <v>0</v>
      </c>
      <c r="D48" s="187"/>
      <c r="E48" s="308">
        <f>ELECTROMECANICA!E45+ALIMENTARIAS!E45+VINCULACIÓN!E45+'INOVACIÓN AGRICOLA SUSTENTABLE'!E45+'SERVICIOS ESCOLARES'!E45+PLANEACION!E45+'DESARROLLO ACADEMICO-CEIN'!E45+FINANZAS!E45+CALIDAD!E45+RECURSOS!E45+ADMINISTRACION!E45</f>
        <v>0</v>
      </c>
      <c r="F48" s="308">
        <f>ELECTROMECANICA!F45+ALIMENTARIAS!F45+VINCULACIÓN!F45+'INOVACIÓN AGRICOLA SUSTENTABLE'!F45+'SERVICIOS ESCOLARES'!F45+PLANEACION!F45+'DESARROLLO ACADEMICO-CEIN'!F45+FINANZAS!F45+CALIDAD!F45+RECURSOS!F45+ADMINISTRACION!F45</f>
        <v>0</v>
      </c>
      <c r="G48" s="308">
        <f>ELECTROMECANICA!G45+ALIMENTARIAS!G45+VINCULACIÓN!G45+'INOVACIÓN AGRICOLA SUSTENTABLE'!G45+'SERVICIOS ESCOLARES'!G45+PLANEACION!G45+'DESARROLLO ACADEMICO-CEIN'!G45+FINANZAS!G45+CALIDAD!G45+RECURSOS!G45+ADMINISTRACION!G45</f>
        <v>0</v>
      </c>
      <c r="H48" s="308">
        <f>ELECTROMECANICA!H45+ALIMENTARIAS!H45+VINCULACIÓN!H45+'INOVACIÓN AGRICOLA SUSTENTABLE'!H45+'SERVICIOS ESCOLARES'!H45+PLANEACION!H45+'DESARROLLO ACADEMICO-CEIN'!H45+FINANZAS!H45+CALIDAD!H45+RECURSOS!H45+ADMINISTRACION!H45</f>
        <v>0</v>
      </c>
      <c r="I48" s="308"/>
      <c r="J48" s="308"/>
      <c r="K48" s="610"/>
      <c r="N48" s="507"/>
      <c r="P48" s="99"/>
    </row>
    <row r="49" spans="1:16" s="389" customFormat="1" ht="28.5" x14ac:dyDescent="0.2">
      <c r="A49" s="427">
        <v>1524</v>
      </c>
      <c r="B49" s="428" t="s">
        <v>405</v>
      </c>
      <c r="C49" s="307">
        <f t="shared" si="0"/>
        <v>0</v>
      </c>
      <c r="D49" s="187"/>
      <c r="E49" s="308">
        <f>ELECTROMECANICA!E46+ALIMENTARIAS!E46+VINCULACIÓN!E46+'INOVACIÓN AGRICOLA SUSTENTABLE'!E46+'SERVICIOS ESCOLARES'!E46+PLANEACION!E46+'DESARROLLO ACADEMICO-CEIN'!E46+FINANZAS!E46+CALIDAD!E46+RECURSOS!E46+ADMINISTRACION!E46</f>
        <v>0</v>
      </c>
      <c r="F49" s="308">
        <f>ELECTROMECANICA!F46+ALIMENTARIAS!F46+VINCULACIÓN!F46+'INOVACIÓN AGRICOLA SUSTENTABLE'!F46+'SERVICIOS ESCOLARES'!F46+PLANEACION!F46+'DESARROLLO ACADEMICO-CEIN'!F46+FINANZAS!F46+CALIDAD!F46+RECURSOS!F46+ADMINISTRACION!F46</f>
        <v>0</v>
      </c>
      <c r="G49" s="308">
        <f>ELECTROMECANICA!G46+ALIMENTARIAS!G46+VINCULACIÓN!G46+'INOVACIÓN AGRICOLA SUSTENTABLE'!G46+'SERVICIOS ESCOLARES'!G46+PLANEACION!G46+'DESARROLLO ACADEMICO-CEIN'!G46+FINANZAS!G46+CALIDAD!G46+RECURSOS!G46+ADMINISTRACION!G46</f>
        <v>0</v>
      </c>
      <c r="H49" s="308">
        <f>ELECTROMECANICA!H46+ALIMENTARIAS!H46+VINCULACIÓN!H46+'INOVACIÓN AGRICOLA SUSTENTABLE'!H46+'SERVICIOS ESCOLARES'!H46+PLANEACION!H46+'DESARROLLO ACADEMICO-CEIN'!H46+FINANZAS!H46+CALIDAD!H46+RECURSOS!H46+ADMINISTRACION!H46</f>
        <v>0</v>
      </c>
      <c r="I49" s="308"/>
      <c r="J49" s="308"/>
      <c r="K49" s="610"/>
      <c r="N49" s="507"/>
      <c r="P49" s="99"/>
    </row>
    <row r="50" spans="1:16" s="389" customFormat="1" ht="14.25" x14ac:dyDescent="0.2">
      <c r="A50" s="427">
        <v>1531</v>
      </c>
      <c r="B50" s="428" t="s">
        <v>406</v>
      </c>
      <c r="C50" s="307">
        <f t="shared" si="0"/>
        <v>0</v>
      </c>
      <c r="D50" s="187"/>
      <c r="E50" s="308">
        <f>ELECTROMECANICA!E47+ALIMENTARIAS!E47+VINCULACIÓN!E47+'INOVACIÓN AGRICOLA SUSTENTABLE'!E47+'SERVICIOS ESCOLARES'!E47+PLANEACION!E47+'DESARROLLO ACADEMICO-CEIN'!E47+FINANZAS!E47+CALIDAD!E47+RECURSOS!E47+ADMINISTRACION!E47</f>
        <v>0</v>
      </c>
      <c r="F50" s="308">
        <f>ELECTROMECANICA!F47+ALIMENTARIAS!F47+VINCULACIÓN!F47+'INOVACIÓN AGRICOLA SUSTENTABLE'!F47+'SERVICIOS ESCOLARES'!F47+PLANEACION!F47+'DESARROLLO ACADEMICO-CEIN'!F47+FINANZAS!F47+CALIDAD!F47+RECURSOS!F47+ADMINISTRACION!F47</f>
        <v>0</v>
      </c>
      <c r="G50" s="308">
        <f>ELECTROMECANICA!G47+ALIMENTARIAS!G47+VINCULACIÓN!G47+'INOVACIÓN AGRICOLA SUSTENTABLE'!G47+'SERVICIOS ESCOLARES'!G47+PLANEACION!G47+'DESARROLLO ACADEMICO-CEIN'!G47+FINANZAS!G47+CALIDAD!G47+RECURSOS!G47+ADMINISTRACION!G47</f>
        <v>0</v>
      </c>
      <c r="H50" s="308">
        <f>ELECTROMECANICA!H47+ALIMENTARIAS!H47+VINCULACIÓN!H47+'INOVACIÓN AGRICOLA SUSTENTABLE'!H47+'SERVICIOS ESCOLARES'!H47+PLANEACION!H47+'DESARROLLO ACADEMICO-CEIN'!H47+FINANZAS!H47+CALIDAD!H47+RECURSOS!H47+ADMINISTRACION!H47</f>
        <v>0</v>
      </c>
      <c r="I50" s="308"/>
      <c r="J50" s="308"/>
      <c r="K50" s="610"/>
      <c r="N50" s="507"/>
      <c r="P50" s="99"/>
    </row>
    <row r="51" spans="1:16" s="389" customFormat="1" ht="28.5" x14ac:dyDescent="0.2">
      <c r="A51" s="427">
        <v>1541</v>
      </c>
      <c r="B51" s="428" t="s">
        <v>407</v>
      </c>
      <c r="C51" s="307">
        <f t="shared" si="0"/>
        <v>0</v>
      </c>
      <c r="D51" s="187"/>
      <c r="E51" s="308">
        <f>ELECTROMECANICA!E48+ALIMENTARIAS!E48+VINCULACIÓN!E48+'INOVACIÓN AGRICOLA SUSTENTABLE'!E48+'SERVICIOS ESCOLARES'!E48+PLANEACION!E48+'DESARROLLO ACADEMICO-CEIN'!E48+FINANZAS!E48+CALIDAD!E48+RECURSOS!E48+ADMINISTRACION!E48</f>
        <v>0</v>
      </c>
      <c r="F51" s="308">
        <f>ELECTROMECANICA!F48+ALIMENTARIAS!F48+VINCULACIÓN!F48+'INOVACIÓN AGRICOLA SUSTENTABLE'!F48+'SERVICIOS ESCOLARES'!F48+PLANEACION!F48+'DESARROLLO ACADEMICO-CEIN'!F48+FINANZAS!F48+CALIDAD!F48+RECURSOS!F48+ADMINISTRACION!F48</f>
        <v>0</v>
      </c>
      <c r="G51" s="308">
        <f>ELECTROMECANICA!G48+ALIMENTARIAS!G48+VINCULACIÓN!G48+'INOVACIÓN AGRICOLA SUSTENTABLE'!G48+'SERVICIOS ESCOLARES'!G48+PLANEACION!G48+'DESARROLLO ACADEMICO-CEIN'!G48+FINANZAS!G48+CALIDAD!G48+RECURSOS!G48+ADMINISTRACION!G48</f>
        <v>0</v>
      </c>
      <c r="H51" s="308">
        <f>ELECTROMECANICA!H48+ALIMENTARIAS!H48+VINCULACIÓN!H48+'INOVACIÓN AGRICOLA SUSTENTABLE'!H48+'SERVICIOS ESCOLARES'!H48+PLANEACION!H48+'DESARROLLO ACADEMICO-CEIN'!H48+FINANZAS!H48+CALIDAD!H48+RECURSOS!H48+ADMINISTRACION!H48</f>
        <v>0</v>
      </c>
      <c r="I51" s="308"/>
      <c r="J51" s="308"/>
      <c r="K51" s="610"/>
      <c r="N51" s="507"/>
      <c r="P51" s="99"/>
    </row>
    <row r="52" spans="1:16" s="389" customFormat="1" ht="14.25" x14ac:dyDescent="0.2">
      <c r="A52" s="427">
        <v>1542</v>
      </c>
      <c r="B52" s="428" t="s">
        <v>408</v>
      </c>
      <c r="C52" s="307">
        <f t="shared" si="0"/>
        <v>0</v>
      </c>
      <c r="D52" s="187"/>
      <c r="E52" s="308">
        <f>ELECTROMECANICA!E49+ALIMENTARIAS!E49+VINCULACIÓN!E49+'INOVACIÓN AGRICOLA SUSTENTABLE'!E49+'SERVICIOS ESCOLARES'!E49+PLANEACION!E49+'DESARROLLO ACADEMICO-CEIN'!E49+FINANZAS!E49+CALIDAD!E49+RECURSOS!E49+ADMINISTRACION!E49</f>
        <v>0</v>
      </c>
      <c r="F52" s="308">
        <f>ELECTROMECANICA!F49+ALIMENTARIAS!F49+VINCULACIÓN!F49+'INOVACIÓN AGRICOLA SUSTENTABLE'!F49+'SERVICIOS ESCOLARES'!F49+PLANEACION!F49+'DESARROLLO ACADEMICO-CEIN'!F49+FINANZAS!F49+CALIDAD!F49+RECURSOS!F49+ADMINISTRACION!F49</f>
        <v>0</v>
      </c>
      <c r="G52" s="308">
        <f>ELECTROMECANICA!G49+ALIMENTARIAS!G49+VINCULACIÓN!G49+'INOVACIÓN AGRICOLA SUSTENTABLE'!G49+'SERVICIOS ESCOLARES'!G49+PLANEACION!G49+'DESARROLLO ACADEMICO-CEIN'!G49+FINANZAS!G49+CALIDAD!G49+RECURSOS!G49+ADMINISTRACION!G49</f>
        <v>0</v>
      </c>
      <c r="H52" s="308">
        <f>ELECTROMECANICA!H49+ALIMENTARIAS!H49+VINCULACIÓN!H49+'INOVACIÓN AGRICOLA SUSTENTABLE'!H49+'SERVICIOS ESCOLARES'!H49+PLANEACION!H49+'DESARROLLO ACADEMICO-CEIN'!H49+FINANZAS!H49+CALIDAD!H49+RECURSOS!H49+ADMINISTRACION!H49</f>
        <v>0</v>
      </c>
      <c r="I52" s="308"/>
      <c r="J52" s="308"/>
      <c r="K52" s="610"/>
      <c r="N52" s="507"/>
      <c r="P52" s="99"/>
    </row>
    <row r="53" spans="1:16" s="389" customFormat="1" ht="14.25" x14ac:dyDescent="0.2">
      <c r="A53" s="427">
        <v>1543</v>
      </c>
      <c r="B53" s="428" t="s">
        <v>409</v>
      </c>
      <c r="C53" s="307">
        <f t="shared" si="0"/>
        <v>397798.94999999995</v>
      </c>
      <c r="D53" s="187"/>
      <c r="E53" s="308">
        <f>ELECTROMECANICA!E50+ALIMENTARIAS!E50+VINCULACIÓN!E50+'INOVACIÓN AGRICOLA SUSTENTABLE'!E50+'SERVICIOS ESCOLARES'!E50+PLANEACION!E50+'DESARROLLO ACADEMICO-CEIN'!E50+FINANZAS!E50+CALIDAD!E50+RECURSOS!E50+ADMINISTRACION!E50</f>
        <v>361335.89999999997</v>
      </c>
      <c r="F53" s="308">
        <f>ELECTROMECANICA!F50+ALIMENTARIAS!F50+VINCULACIÓN!F50+'INOVACIÓN AGRICOLA SUSTENTABLE'!F50+'SERVICIOS ESCOLARES'!F50+PLANEACION!F50+'DESARROLLO ACADEMICO-CEIN'!F50+FINANZAS!F50+CALIDAD!F50+RECURSOS!F50+ADMINISTRACION!F50</f>
        <v>36463.050000000003</v>
      </c>
      <c r="G53" s="308">
        <f>ELECTROMECANICA!G50+ALIMENTARIAS!G50+VINCULACIÓN!G50+'INOVACIÓN AGRICOLA SUSTENTABLE'!G50+'SERVICIOS ESCOLARES'!G50+PLANEACION!G50+'DESARROLLO ACADEMICO-CEIN'!G50+FINANZAS!G50+CALIDAD!G50+RECURSOS!G50+ADMINISTRACION!G50</f>
        <v>0</v>
      </c>
      <c r="H53" s="308">
        <f>ELECTROMECANICA!H50+ALIMENTARIAS!H50+VINCULACIÓN!H50+'INOVACIÓN AGRICOLA SUSTENTABLE'!H50+'SERVICIOS ESCOLARES'!H50+PLANEACION!H50+'DESARROLLO ACADEMICO-CEIN'!H50+FINANZAS!H50+CALIDAD!H50+RECURSOS!H50+ADMINISTRACION!H50</f>
        <v>0</v>
      </c>
      <c r="I53" s="308"/>
      <c r="J53" s="308"/>
      <c r="K53" s="610"/>
      <c r="N53" s="507"/>
      <c r="P53" s="99"/>
    </row>
    <row r="54" spans="1:16" s="389" customFormat="1" ht="14.25" x14ac:dyDescent="0.2">
      <c r="A54" s="427">
        <v>1544</v>
      </c>
      <c r="B54" s="428" t="s">
        <v>410</v>
      </c>
      <c r="C54" s="307">
        <f t="shared" si="0"/>
        <v>0</v>
      </c>
      <c r="D54" s="187"/>
      <c r="E54" s="308">
        <f>ELECTROMECANICA!E51+ALIMENTARIAS!E51+VINCULACIÓN!E51+'INOVACIÓN AGRICOLA SUSTENTABLE'!E51+'SERVICIOS ESCOLARES'!E51+PLANEACION!E51+'DESARROLLO ACADEMICO-CEIN'!E51+FINANZAS!E51+CALIDAD!E51+RECURSOS!E51+ADMINISTRACION!E51</f>
        <v>0</v>
      </c>
      <c r="F54" s="308">
        <f>ELECTROMECANICA!F51+ALIMENTARIAS!F51+VINCULACIÓN!F51+'INOVACIÓN AGRICOLA SUSTENTABLE'!F51+'SERVICIOS ESCOLARES'!F51+PLANEACION!F51+'DESARROLLO ACADEMICO-CEIN'!F51+FINANZAS!F51+CALIDAD!F51+RECURSOS!F51+ADMINISTRACION!F51</f>
        <v>0</v>
      </c>
      <c r="G54" s="308">
        <f>ELECTROMECANICA!G51+ALIMENTARIAS!G51+VINCULACIÓN!G51+'INOVACIÓN AGRICOLA SUSTENTABLE'!G51+'SERVICIOS ESCOLARES'!G51+PLANEACION!G51+'DESARROLLO ACADEMICO-CEIN'!G51+FINANZAS!G51+CALIDAD!G51+RECURSOS!G51+ADMINISTRACION!G51</f>
        <v>0</v>
      </c>
      <c r="H54" s="308">
        <f>ELECTROMECANICA!H51+ALIMENTARIAS!H51+VINCULACIÓN!H51+'INOVACIÓN AGRICOLA SUSTENTABLE'!H51+'SERVICIOS ESCOLARES'!H51+PLANEACION!H51+'DESARROLLO ACADEMICO-CEIN'!H51+FINANZAS!H51+CALIDAD!H51+RECURSOS!H51+ADMINISTRACION!H51</f>
        <v>0</v>
      </c>
      <c r="I54" s="308"/>
      <c r="J54" s="308"/>
      <c r="K54" s="610"/>
      <c r="N54" s="507"/>
      <c r="P54" s="99"/>
    </row>
    <row r="55" spans="1:16" s="389" customFormat="1" ht="28.5" x14ac:dyDescent="0.2">
      <c r="A55" s="427">
        <v>1545</v>
      </c>
      <c r="B55" s="428" t="s">
        <v>411</v>
      </c>
      <c r="C55" s="307">
        <f t="shared" si="0"/>
        <v>0</v>
      </c>
      <c r="D55" s="187"/>
      <c r="E55" s="308">
        <f>ELECTROMECANICA!E52+ALIMENTARIAS!E52+VINCULACIÓN!E52+'INOVACIÓN AGRICOLA SUSTENTABLE'!E52+'SERVICIOS ESCOLARES'!E52+PLANEACION!E52+'DESARROLLO ACADEMICO-CEIN'!E52+FINANZAS!E52+CALIDAD!E52+RECURSOS!E52+ADMINISTRACION!E52</f>
        <v>0</v>
      </c>
      <c r="F55" s="308">
        <f>ELECTROMECANICA!F52+ALIMENTARIAS!F52+VINCULACIÓN!F52+'INOVACIÓN AGRICOLA SUSTENTABLE'!F52+'SERVICIOS ESCOLARES'!F52+PLANEACION!F52+'DESARROLLO ACADEMICO-CEIN'!F52+FINANZAS!F52+CALIDAD!F52+RECURSOS!F52+ADMINISTRACION!F52</f>
        <v>0</v>
      </c>
      <c r="G55" s="308">
        <f>ELECTROMECANICA!G52+ALIMENTARIAS!G52+VINCULACIÓN!G52+'INOVACIÓN AGRICOLA SUSTENTABLE'!G52+'SERVICIOS ESCOLARES'!G52+PLANEACION!G52+'DESARROLLO ACADEMICO-CEIN'!G52+FINANZAS!G52+CALIDAD!G52+RECURSOS!G52+ADMINISTRACION!G52</f>
        <v>0</v>
      </c>
      <c r="H55" s="308">
        <f>ELECTROMECANICA!H52+ALIMENTARIAS!H52+VINCULACIÓN!H52+'INOVACIÓN AGRICOLA SUSTENTABLE'!H52+'SERVICIOS ESCOLARES'!H52+PLANEACION!H52+'DESARROLLO ACADEMICO-CEIN'!H52+FINANZAS!H52+CALIDAD!H52+RECURSOS!H52+ADMINISTRACION!H52</f>
        <v>0</v>
      </c>
      <c r="I55" s="308"/>
      <c r="J55" s="308"/>
      <c r="K55" s="610"/>
      <c r="N55" s="507"/>
      <c r="P55" s="99"/>
    </row>
    <row r="56" spans="1:16" s="389" customFormat="1" ht="14.25" x14ac:dyDescent="0.2">
      <c r="A56" s="427">
        <v>1546</v>
      </c>
      <c r="B56" s="428" t="s">
        <v>412</v>
      </c>
      <c r="C56" s="307">
        <f t="shared" si="0"/>
        <v>0</v>
      </c>
      <c r="D56" s="187"/>
      <c r="E56" s="308">
        <f>ELECTROMECANICA!E53+ALIMENTARIAS!E53+VINCULACIÓN!E53+'INOVACIÓN AGRICOLA SUSTENTABLE'!E53+'SERVICIOS ESCOLARES'!E53+PLANEACION!E53+'DESARROLLO ACADEMICO-CEIN'!E53+FINANZAS!E53+CALIDAD!E53+RECURSOS!E53+ADMINISTRACION!E53</f>
        <v>0</v>
      </c>
      <c r="F56" s="308">
        <f>ELECTROMECANICA!F53+ALIMENTARIAS!F53+VINCULACIÓN!F53+'INOVACIÓN AGRICOLA SUSTENTABLE'!F53+'SERVICIOS ESCOLARES'!F53+PLANEACION!F53+'DESARROLLO ACADEMICO-CEIN'!F53+FINANZAS!F53+CALIDAD!F53+RECURSOS!F53+ADMINISTRACION!F53</f>
        <v>0</v>
      </c>
      <c r="G56" s="308">
        <f>ELECTROMECANICA!G53+ALIMENTARIAS!G53+VINCULACIÓN!G53+'INOVACIÓN AGRICOLA SUSTENTABLE'!G53+'SERVICIOS ESCOLARES'!G53+PLANEACION!G53+'DESARROLLO ACADEMICO-CEIN'!G53+FINANZAS!G53+CALIDAD!G53+RECURSOS!G53+ADMINISTRACION!G53</f>
        <v>0</v>
      </c>
      <c r="H56" s="308">
        <f>ELECTROMECANICA!H53+ALIMENTARIAS!H53+VINCULACIÓN!H53+'INOVACIÓN AGRICOLA SUSTENTABLE'!H53+'SERVICIOS ESCOLARES'!H53+PLANEACION!H53+'DESARROLLO ACADEMICO-CEIN'!H53+FINANZAS!H53+CALIDAD!H53+RECURSOS!H53+ADMINISTRACION!H53</f>
        <v>0</v>
      </c>
      <c r="I56" s="308"/>
      <c r="J56" s="308"/>
      <c r="K56" s="610"/>
      <c r="N56" s="507"/>
      <c r="P56" s="99"/>
    </row>
    <row r="57" spans="1:16" s="389" customFormat="1" ht="14.25" x14ac:dyDescent="0.2">
      <c r="A57" s="427">
        <v>1547</v>
      </c>
      <c r="B57" s="428" t="s">
        <v>413</v>
      </c>
      <c r="C57" s="307">
        <f t="shared" si="0"/>
        <v>0</v>
      </c>
      <c r="D57" s="187"/>
      <c r="E57" s="308">
        <f>ELECTROMECANICA!E54+ALIMENTARIAS!E54+VINCULACIÓN!E54+'INOVACIÓN AGRICOLA SUSTENTABLE'!E54+'SERVICIOS ESCOLARES'!E54+PLANEACION!E54+'DESARROLLO ACADEMICO-CEIN'!E54+FINANZAS!E54+CALIDAD!E54+RECURSOS!E54+ADMINISTRACION!E54</f>
        <v>0</v>
      </c>
      <c r="F57" s="308">
        <f>ELECTROMECANICA!F54+ALIMENTARIAS!F54+VINCULACIÓN!F54+'INOVACIÓN AGRICOLA SUSTENTABLE'!F54+'SERVICIOS ESCOLARES'!F54+PLANEACION!F54+'DESARROLLO ACADEMICO-CEIN'!F54+FINANZAS!F54+CALIDAD!F54+RECURSOS!F54+ADMINISTRACION!F54</f>
        <v>0</v>
      </c>
      <c r="G57" s="308">
        <f>ELECTROMECANICA!G54+ALIMENTARIAS!G54+VINCULACIÓN!G54+'INOVACIÓN AGRICOLA SUSTENTABLE'!G54+'SERVICIOS ESCOLARES'!G54+PLANEACION!G54+'DESARROLLO ACADEMICO-CEIN'!G54+FINANZAS!G54+CALIDAD!G54+RECURSOS!G54+ADMINISTRACION!G54</f>
        <v>0</v>
      </c>
      <c r="H57" s="308">
        <f>ELECTROMECANICA!H54+ALIMENTARIAS!H54+VINCULACIÓN!H54+'INOVACIÓN AGRICOLA SUSTENTABLE'!H54+'SERVICIOS ESCOLARES'!H54+PLANEACION!H54+'DESARROLLO ACADEMICO-CEIN'!H54+FINANZAS!H54+CALIDAD!H54+RECURSOS!H54+ADMINISTRACION!H54</f>
        <v>0</v>
      </c>
      <c r="I57" s="308"/>
      <c r="J57" s="308"/>
      <c r="K57" s="610"/>
      <c r="N57" s="507"/>
      <c r="P57" s="99"/>
    </row>
    <row r="58" spans="1:16" s="389" customFormat="1" ht="28.5" x14ac:dyDescent="0.2">
      <c r="A58" s="427">
        <v>1548</v>
      </c>
      <c r="B58" s="428" t="s">
        <v>414</v>
      </c>
      <c r="C58" s="307">
        <f t="shared" si="0"/>
        <v>0</v>
      </c>
      <c r="D58" s="187"/>
      <c r="E58" s="308">
        <f>ELECTROMECANICA!E55+ALIMENTARIAS!E55+VINCULACIÓN!E55+'INOVACIÓN AGRICOLA SUSTENTABLE'!E55+'SERVICIOS ESCOLARES'!E55+PLANEACION!E55+'DESARROLLO ACADEMICO-CEIN'!E55+FINANZAS!E55+CALIDAD!E55+RECURSOS!E55+ADMINISTRACION!E55</f>
        <v>0</v>
      </c>
      <c r="F58" s="308">
        <f>ELECTROMECANICA!F55+ALIMENTARIAS!F55+VINCULACIÓN!F55+'INOVACIÓN AGRICOLA SUSTENTABLE'!F55+'SERVICIOS ESCOLARES'!F55+PLANEACION!F55+'DESARROLLO ACADEMICO-CEIN'!F55+FINANZAS!F55+CALIDAD!F55+RECURSOS!F55+ADMINISTRACION!F55</f>
        <v>0</v>
      </c>
      <c r="G58" s="308">
        <f>ELECTROMECANICA!G55+ALIMENTARIAS!G55+VINCULACIÓN!G55+'INOVACIÓN AGRICOLA SUSTENTABLE'!G55+'SERVICIOS ESCOLARES'!G55+PLANEACION!G55+'DESARROLLO ACADEMICO-CEIN'!G55+FINANZAS!G55+CALIDAD!G55+RECURSOS!G55+ADMINISTRACION!G55</f>
        <v>0</v>
      </c>
      <c r="H58" s="308">
        <f>ELECTROMECANICA!H55+ALIMENTARIAS!H55+VINCULACIÓN!H55+'INOVACIÓN AGRICOLA SUSTENTABLE'!H55+'SERVICIOS ESCOLARES'!H55+PLANEACION!H55+'DESARROLLO ACADEMICO-CEIN'!H55+FINANZAS!H55+CALIDAD!H55+RECURSOS!H55+ADMINISTRACION!H55</f>
        <v>0</v>
      </c>
      <c r="I58" s="308"/>
      <c r="J58" s="308"/>
      <c r="K58" s="610"/>
      <c r="N58" s="507"/>
      <c r="P58" s="99"/>
    </row>
    <row r="59" spans="1:16" s="389" customFormat="1" ht="28.5" x14ac:dyDescent="0.2">
      <c r="A59" s="427">
        <v>1551</v>
      </c>
      <c r="B59" s="428" t="s">
        <v>415</v>
      </c>
      <c r="C59" s="307">
        <f t="shared" si="0"/>
        <v>0</v>
      </c>
      <c r="D59" s="187"/>
      <c r="E59" s="308">
        <f>ELECTROMECANICA!E56+ALIMENTARIAS!E56+VINCULACIÓN!E56+'INOVACIÓN AGRICOLA SUSTENTABLE'!E56+'SERVICIOS ESCOLARES'!E56+PLANEACION!E56+'DESARROLLO ACADEMICO-CEIN'!E56+FINANZAS!E56+CALIDAD!E56+RECURSOS!E56+ADMINISTRACION!E56</f>
        <v>0</v>
      </c>
      <c r="F59" s="308">
        <f>ELECTROMECANICA!F56+ALIMENTARIAS!F56+VINCULACIÓN!F56+'INOVACIÓN AGRICOLA SUSTENTABLE'!F56+'SERVICIOS ESCOLARES'!F56+PLANEACION!F56+'DESARROLLO ACADEMICO-CEIN'!F56+FINANZAS!F56+CALIDAD!F56+RECURSOS!F56+ADMINISTRACION!F56</f>
        <v>0</v>
      </c>
      <c r="G59" s="308">
        <f>ELECTROMECANICA!G56+ALIMENTARIAS!G56+VINCULACIÓN!G56+'INOVACIÓN AGRICOLA SUSTENTABLE'!G56+'SERVICIOS ESCOLARES'!G56+PLANEACION!G56+'DESARROLLO ACADEMICO-CEIN'!G56+FINANZAS!G56+CALIDAD!G56+RECURSOS!G56+ADMINISTRACION!G56</f>
        <v>0</v>
      </c>
      <c r="H59" s="308">
        <f>ELECTROMECANICA!H56+ALIMENTARIAS!H56+VINCULACIÓN!H56+'INOVACIÓN AGRICOLA SUSTENTABLE'!H56+'SERVICIOS ESCOLARES'!H56+PLANEACION!H56+'DESARROLLO ACADEMICO-CEIN'!H56+FINANZAS!H56+CALIDAD!H56+RECURSOS!H56+ADMINISTRACION!H56</f>
        <v>0</v>
      </c>
      <c r="I59" s="308"/>
      <c r="J59" s="308"/>
      <c r="K59" s="610"/>
      <c r="N59" s="507"/>
      <c r="P59" s="99"/>
    </row>
    <row r="60" spans="1:16" ht="14.25" x14ac:dyDescent="0.2">
      <c r="A60" s="427">
        <v>1591</v>
      </c>
      <c r="B60" s="428" t="s">
        <v>416</v>
      </c>
      <c r="C60" s="307">
        <f t="shared" si="0"/>
        <v>0</v>
      </c>
      <c r="D60" s="187"/>
      <c r="E60" s="308">
        <f>ELECTROMECANICA!E57+ALIMENTARIAS!E57+VINCULACIÓN!E57+'INOVACIÓN AGRICOLA SUSTENTABLE'!E57+'SERVICIOS ESCOLARES'!E57+PLANEACION!E57+'DESARROLLO ACADEMICO-CEIN'!E57+FINANZAS!E57+CALIDAD!E57+RECURSOS!E57+ADMINISTRACION!E57</f>
        <v>0</v>
      </c>
      <c r="F60" s="308">
        <f>ELECTROMECANICA!F57+ALIMENTARIAS!F57+VINCULACIÓN!F57+'INOVACIÓN AGRICOLA SUSTENTABLE'!F57+'SERVICIOS ESCOLARES'!F57+PLANEACION!F57+'DESARROLLO ACADEMICO-CEIN'!F57+FINANZAS!F57+CALIDAD!F57+RECURSOS!F57+ADMINISTRACION!F57</f>
        <v>0</v>
      </c>
      <c r="G60" s="308">
        <f>ELECTROMECANICA!G57+ALIMENTARIAS!G57+VINCULACIÓN!G57+'INOVACIÓN AGRICOLA SUSTENTABLE'!G57+'SERVICIOS ESCOLARES'!G57+PLANEACION!G57+'DESARROLLO ACADEMICO-CEIN'!G57+FINANZAS!G57+CALIDAD!G57+RECURSOS!G57+ADMINISTRACION!G57</f>
        <v>0</v>
      </c>
      <c r="H60" s="308">
        <f>ELECTROMECANICA!H57+ALIMENTARIAS!H57+VINCULACIÓN!H57+'INOVACIÓN AGRICOLA SUSTENTABLE'!H57+'SERVICIOS ESCOLARES'!H57+PLANEACION!H57+'DESARROLLO ACADEMICO-CEIN'!H57+FINANZAS!H57+CALIDAD!H57+RECURSOS!H57+ADMINISTRACION!H57</f>
        <v>0</v>
      </c>
      <c r="I60" s="308"/>
      <c r="J60" s="308"/>
    </row>
    <row r="61" spans="1:16" ht="14.25" x14ac:dyDescent="0.2">
      <c r="A61" s="427">
        <v>1592</v>
      </c>
      <c r="B61" s="428" t="s">
        <v>417</v>
      </c>
      <c r="C61" s="307">
        <f t="shared" si="0"/>
        <v>0</v>
      </c>
      <c r="D61" s="187"/>
      <c r="E61" s="308">
        <f>ELECTROMECANICA!E58+ALIMENTARIAS!E58+VINCULACIÓN!E58+'INOVACIÓN AGRICOLA SUSTENTABLE'!E58+'SERVICIOS ESCOLARES'!E58+PLANEACION!E58+'DESARROLLO ACADEMICO-CEIN'!E58+FINANZAS!E58+CALIDAD!E58+RECURSOS!E58+ADMINISTRACION!E58</f>
        <v>0</v>
      </c>
      <c r="F61" s="308">
        <f>ELECTROMECANICA!F58+ALIMENTARIAS!F58+VINCULACIÓN!F58+'INOVACIÓN AGRICOLA SUSTENTABLE'!F58+'SERVICIOS ESCOLARES'!F58+PLANEACION!F58+'DESARROLLO ACADEMICO-CEIN'!F58+FINANZAS!F58+CALIDAD!F58+RECURSOS!F58+ADMINISTRACION!F58</f>
        <v>0</v>
      </c>
      <c r="G61" s="308">
        <f>ELECTROMECANICA!G58+ALIMENTARIAS!G58+VINCULACIÓN!G58+'INOVACIÓN AGRICOLA SUSTENTABLE'!G58+'SERVICIOS ESCOLARES'!G58+PLANEACION!G58+'DESARROLLO ACADEMICO-CEIN'!G58+FINANZAS!G58+CALIDAD!G58+RECURSOS!G58+ADMINISTRACION!G58</f>
        <v>0</v>
      </c>
      <c r="H61" s="308">
        <f>ELECTROMECANICA!H58+ALIMENTARIAS!H58+VINCULACIÓN!H58+'INOVACIÓN AGRICOLA SUSTENTABLE'!H58+'SERVICIOS ESCOLARES'!H58+PLANEACION!H58+'DESARROLLO ACADEMICO-CEIN'!H58+FINANZAS!H58+CALIDAD!H58+RECURSOS!H58+ADMINISTRACION!H58</f>
        <v>0</v>
      </c>
      <c r="I61" s="308"/>
      <c r="J61" s="308"/>
    </row>
    <row r="62" spans="1:16" ht="28.5" x14ac:dyDescent="0.2">
      <c r="A62" s="427">
        <v>1593</v>
      </c>
      <c r="B62" s="428" t="s">
        <v>418</v>
      </c>
      <c r="C62" s="307">
        <f t="shared" si="0"/>
        <v>0</v>
      </c>
      <c r="D62" s="187"/>
      <c r="E62" s="308">
        <f>ELECTROMECANICA!E59+ALIMENTARIAS!E59+VINCULACIÓN!E59+'INOVACIÓN AGRICOLA SUSTENTABLE'!E59+'SERVICIOS ESCOLARES'!E59+PLANEACION!E59+'DESARROLLO ACADEMICO-CEIN'!E59+FINANZAS!E59+CALIDAD!E59+RECURSOS!E59+ADMINISTRACION!E59</f>
        <v>0</v>
      </c>
      <c r="F62" s="308">
        <f>ELECTROMECANICA!F59+ALIMENTARIAS!F59+VINCULACIÓN!F59+'INOVACIÓN AGRICOLA SUSTENTABLE'!F59+'SERVICIOS ESCOLARES'!F59+PLANEACION!F59+'DESARROLLO ACADEMICO-CEIN'!F59+FINANZAS!F59+CALIDAD!F59+RECURSOS!F59+ADMINISTRACION!F59</f>
        <v>0</v>
      </c>
      <c r="G62" s="308">
        <f>ELECTROMECANICA!G59+ALIMENTARIAS!G59+VINCULACIÓN!G59+'INOVACIÓN AGRICOLA SUSTENTABLE'!G59+'SERVICIOS ESCOLARES'!G59+PLANEACION!G59+'DESARROLLO ACADEMICO-CEIN'!G59+FINANZAS!G59+CALIDAD!G59+RECURSOS!G59+ADMINISTRACION!G59</f>
        <v>0</v>
      </c>
      <c r="H62" s="308">
        <f>ELECTROMECANICA!H59+ALIMENTARIAS!H59+VINCULACIÓN!H59+'INOVACIÓN AGRICOLA SUSTENTABLE'!H59+'SERVICIOS ESCOLARES'!H59+PLANEACION!H59+'DESARROLLO ACADEMICO-CEIN'!H59+FINANZAS!H59+CALIDAD!H59+RECURSOS!H59+ADMINISTRACION!H59</f>
        <v>0</v>
      </c>
      <c r="I62" s="308"/>
      <c r="J62" s="308"/>
    </row>
    <row r="63" spans="1:16" ht="28.5" x14ac:dyDescent="0.2">
      <c r="A63" s="427">
        <v>1611</v>
      </c>
      <c r="B63" s="428" t="s">
        <v>419</v>
      </c>
      <c r="C63" s="307">
        <f t="shared" si="0"/>
        <v>0</v>
      </c>
      <c r="D63" s="187"/>
      <c r="E63" s="308">
        <f>ELECTROMECANICA!E60+ALIMENTARIAS!E60+VINCULACIÓN!E60+'INOVACIÓN AGRICOLA SUSTENTABLE'!E60+'SERVICIOS ESCOLARES'!E60+PLANEACION!E60+'DESARROLLO ACADEMICO-CEIN'!E60+FINANZAS!E60+CALIDAD!E60+RECURSOS!E60+ADMINISTRACION!E60</f>
        <v>0</v>
      </c>
      <c r="F63" s="308">
        <f>ELECTROMECANICA!F60+ALIMENTARIAS!F60+VINCULACIÓN!F60+'INOVACIÓN AGRICOLA SUSTENTABLE'!F60+'SERVICIOS ESCOLARES'!F60+PLANEACION!F60+'DESARROLLO ACADEMICO-CEIN'!F60+FINANZAS!F60+CALIDAD!F60+RECURSOS!F60+ADMINISTRACION!F60</f>
        <v>0</v>
      </c>
      <c r="G63" s="308">
        <f>ELECTROMECANICA!G60+ALIMENTARIAS!G60+VINCULACIÓN!G60+'INOVACIÓN AGRICOLA SUSTENTABLE'!G60+'SERVICIOS ESCOLARES'!G60+PLANEACION!G60+'DESARROLLO ACADEMICO-CEIN'!G60+FINANZAS!G60+CALIDAD!G60+RECURSOS!G60+ADMINISTRACION!G60</f>
        <v>0</v>
      </c>
      <c r="H63" s="308">
        <f>ELECTROMECANICA!H60+ALIMENTARIAS!H60+VINCULACIÓN!H60+'INOVACIÓN AGRICOLA SUSTENTABLE'!H60+'SERVICIOS ESCOLARES'!H60+PLANEACION!H60+'DESARROLLO ACADEMICO-CEIN'!H60+FINANZAS!H60+CALIDAD!H60+RECURSOS!H60+ADMINISTRACION!H60</f>
        <v>0</v>
      </c>
      <c r="I63" s="308"/>
      <c r="J63" s="308"/>
    </row>
    <row r="64" spans="1:16" ht="28.5" x14ac:dyDescent="0.2">
      <c r="A64" s="427">
        <v>1612</v>
      </c>
      <c r="B64" s="428" t="s">
        <v>420</v>
      </c>
      <c r="C64" s="307">
        <f t="shared" si="0"/>
        <v>0</v>
      </c>
      <c r="D64" s="187"/>
      <c r="E64" s="308">
        <f>ELECTROMECANICA!E61+ALIMENTARIAS!E61+VINCULACIÓN!E61+'INOVACIÓN AGRICOLA SUSTENTABLE'!E61+'SERVICIOS ESCOLARES'!E61+PLANEACION!E61+'DESARROLLO ACADEMICO-CEIN'!E61+FINANZAS!E61+CALIDAD!E61+RECURSOS!E61+ADMINISTRACION!E61</f>
        <v>0</v>
      </c>
      <c r="F64" s="308">
        <f>ELECTROMECANICA!F61+ALIMENTARIAS!F61+VINCULACIÓN!F61+'INOVACIÓN AGRICOLA SUSTENTABLE'!F61+'SERVICIOS ESCOLARES'!F61+PLANEACION!F61+'DESARROLLO ACADEMICO-CEIN'!F61+FINANZAS!F61+CALIDAD!F61+RECURSOS!F61+ADMINISTRACION!F61</f>
        <v>0</v>
      </c>
      <c r="G64" s="308">
        <f>ELECTROMECANICA!G61+ALIMENTARIAS!G61+VINCULACIÓN!G61+'INOVACIÓN AGRICOLA SUSTENTABLE'!G61+'SERVICIOS ESCOLARES'!G61+PLANEACION!G61+'DESARROLLO ACADEMICO-CEIN'!G61+FINANZAS!G61+CALIDAD!G61+RECURSOS!G61+ADMINISTRACION!G61</f>
        <v>0</v>
      </c>
      <c r="H64" s="308">
        <f>ELECTROMECANICA!H61+ALIMENTARIAS!H61+VINCULACIÓN!H61+'INOVACIÓN AGRICOLA SUSTENTABLE'!H61+'SERVICIOS ESCOLARES'!H61+PLANEACION!H61+'DESARROLLO ACADEMICO-CEIN'!H61+FINANZAS!H61+CALIDAD!H61+RECURSOS!H61+ADMINISTRACION!H61</f>
        <v>0</v>
      </c>
      <c r="I64" s="308"/>
      <c r="J64" s="308"/>
    </row>
    <row r="65" spans="1:16" ht="14.25" customHeight="1" x14ac:dyDescent="0.2">
      <c r="A65" s="427">
        <v>1711</v>
      </c>
      <c r="B65" s="428" t="s">
        <v>421</v>
      </c>
      <c r="C65" s="307">
        <f t="shared" si="0"/>
        <v>0</v>
      </c>
      <c r="D65" s="187"/>
      <c r="E65" s="308">
        <f>ELECTROMECANICA!E62+ALIMENTARIAS!E62+VINCULACIÓN!E62+'INOVACIÓN AGRICOLA SUSTENTABLE'!E62+'SERVICIOS ESCOLARES'!E62+PLANEACION!E62+'DESARROLLO ACADEMICO-CEIN'!E62+FINANZAS!E62+CALIDAD!E62+RECURSOS!E62+ADMINISTRACION!E62</f>
        <v>0</v>
      </c>
      <c r="F65" s="308">
        <f>ELECTROMECANICA!F62+ALIMENTARIAS!F62+VINCULACIÓN!F62+'INOVACIÓN AGRICOLA SUSTENTABLE'!F62+'SERVICIOS ESCOLARES'!F62+PLANEACION!F62+'DESARROLLO ACADEMICO-CEIN'!F62+FINANZAS!F62+CALIDAD!F62+RECURSOS!F62+ADMINISTRACION!F62</f>
        <v>0</v>
      </c>
      <c r="G65" s="308">
        <f>ELECTROMECANICA!G62+ALIMENTARIAS!G62+VINCULACIÓN!G62+'INOVACIÓN AGRICOLA SUSTENTABLE'!G62+'SERVICIOS ESCOLARES'!G62+PLANEACION!G62+'DESARROLLO ACADEMICO-CEIN'!G62+FINANZAS!G62+CALIDAD!G62+RECURSOS!G62+ADMINISTRACION!G62</f>
        <v>0</v>
      </c>
      <c r="H65" s="308">
        <f>ELECTROMECANICA!H62+ALIMENTARIAS!H62+VINCULACIÓN!H62+'INOVACIÓN AGRICOLA SUSTENTABLE'!H62+'SERVICIOS ESCOLARES'!H62+PLANEACION!H62+'DESARROLLO ACADEMICO-CEIN'!H62+FINANZAS!H62+CALIDAD!H62+RECURSOS!H62+ADMINISTRACION!H62</f>
        <v>0</v>
      </c>
      <c r="I65" s="308"/>
      <c r="J65" s="308"/>
    </row>
    <row r="66" spans="1:16" ht="14.25" x14ac:dyDescent="0.2">
      <c r="A66" s="427">
        <v>1712</v>
      </c>
      <c r="B66" s="428" t="s">
        <v>40</v>
      </c>
      <c r="C66" s="307">
        <f t="shared" si="0"/>
        <v>685975.64</v>
      </c>
      <c r="D66" s="187"/>
      <c r="E66" s="308">
        <f>ELECTROMECANICA!E63+ALIMENTARIAS!E63+VINCULACIÓN!E63+'INOVACIÓN AGRICOLA SUSTENTABLE'!E63+'SERVICIOS ESCOLARES'!E63+PLANEACION!E63+'DESARROLLO ACADEMICO-CEIN'!E63+FINANZAS!E63+CALIDAD!E63+RECURSOS!E63+ADMINISTRACION!E63</f>
        <v>225587.79</v>
      </c>
      <c r="F66" s="308">
        <f>ELECTROMECANICA!F63+ALIMENTARIAS!F63+VINCULACIÓN!F63+'INOVACIÓN AGRICOLA SUSTENTABLE'!F63+'SERVICIOS ESCOLARES'!F63+PLANEACION!F63+'DESARROLLO ACADEMICO-CEIN'!F63+FINANZAS!F63+CALIDAD!F63+RECURSOS!F63+ADMINISTRACION!F63</f>
        <v>312099.47000000003</v>
      </c>
      <c r="G66" s="308">
        <f>ELECTROMECANICA!G63+ALIMENTARIAS!G63+VINCULACIÓN!G63+'INOVACIÓN AGRICOLA SUSTENTABLE'!G63+'SERVICIOS ESCOLARES'!G63+PLANEACION!G63+'DESARROLLO ACADEMICO-CEIN'!G63+FINANZAS!G63+CALIDAD!G63+RECURSOS!G63+ADMINISTRACION!G63</f>
        <v>31870</v>
      </c>
      <c r="H66" s="308">
        <f>ELECTROMECANICA!H63+ALIMENTARIAS!H63+VINCULACIÓN!H63+'INOVACIÓN AGRICOLA SUSTENTABLE'!H63+'SERVICIOS ESCOLARES'!H63+PLANEACION!H63+'DESARROLLO ACADEMICO-CEIN'!H63+FINANZAS!H63+CALIDAD!H63+RECURSOS!H63+ADMINISTRACION!H63</f>
        <v>116418.38</v>
      </c>
      <c r="I66" s="308"/>
      <c r="J66" s="308"/>
    </row>
    <row r="67" spans="1:16" ht="14.25" x14ac:dyDescent="0.2">
      <c r="A67" s="427">
        <v>1713</v>
      </c>
      <c r="B67" s="428" t="s">
        <v>422</v>
      </c>
      <c r="C67" s="307">
        <f t="shared" si="0"/>
        <v>0</v>
      </c>
      <c r="D67" s="187"/>
      <c r="E67" s="308">
        <f>ELECTROMECANICA!E64+ALIMENTARIAS!E64+VINCULACIÓN!E64+'INOVACIÓN AGRICOLA SUSTENTABLE'!E64+'SERVICIOS ESCOLARES'!E64+PLANEACION!E64+'DESARROLLO ACADEMICO-CEIN'!E64+FINANZAS!E64+CALIDAD!E64+RECURSOS!E64+ADMINISTRACION!E64</f>
        <v>0</v>
      </c>
      <c r="F67" s="308">
        <f>ELECTROMECANICA!F64+ALIMENTARIAS!F64+VINCULACIÓN!F64+'INOVACIÓN AGRICOLA SUSTENTABLE'!F64+'SERVICIOS ESCOLARES'!F64+PLANEACION!F64+'DESARROLLO ACADEMICO-CEIN'!F64+FINANZAS!F64+CALIDAD!F64+RECURSOS!F64+ADMINISTRACION!F64</f>
        <v>0</v>
      </c>
      <c r="G67" s="308">
        <f>ELECTROMECANICA!G64+ALIMENTARIAS!G64+VINCULACIÓN!G64+'INOVACIÓN AGRICOLA SUSTENTABLE'!G64+'SERVICIOS ESCOLARES'!G64+PLANEACION!G64+'DESARROLLO ACADEMICO-CEIN'!G64+FINANZAS!G64+CALIDAD!G64+RECURSOS!G64+ADMINISTRACION!G64</f>
        <v>0</v>
      </c>
      <c r="H67" s="308">
        <f>ELECTROMECANICA!H64+ALIMENTARIAS!H64+VINCULACIÓN!H64+'INOVACIÓN AGRICOLA SUSTENTABLE'!H64+'SERVICIOS ESCOLARES'!H64+PLANEACION!H64+'DESARROLLO ACADEMICO-CEIN'!H64+FINANZAS!H64+CALIDAD!H64+RECURSOS!H64+ADMINISTRACION!H64</f>
        <v>0</v>
      </c>
      <c r="I67" s="308"/>
      <c r="J67" s="308"/>
    </row>
    <row r="68" spans="1:16" ht="28.5" x14ac:dyDescent="0.2">
      <c r="A68" s="427">
        <v>1714</v>
      </c>
      <c r="B68" s="428" t="s">
        <v>423</v>
      </c>
      <c r="C68" s="307">
        <f t="shared" si="0"/>
        <v>0</v>
      </c>
      <c r="D68" s="187"/>
      <c r="E68" s="308">
        <f>ELECTROMECANICA!E65+ALIMENTARIAS!E65+VINCULACIÓN!E65+'INOVACIÓN AGRICOLA SUSTENTABLE'!E65+'SERVICIOS ESCOLARES'!E65+PLANEACION!E65+'DESARROLLO ACADEMICO-CEIN'!E65+FINANZAS!E65+CALIDAD!E65+RECURSOS!E65+ADMINISTRACION!E65</f>
        <v>0</v>
      </c>
      <c r="F68" s="308">
        <f>ELECTROMECANICA!F65+ALIMENTARIAS!F65+VINCULACIÓN!F65+'INOVACIÓN AGRICOLA SUSTENTABLE'!F65+'SERVICIOS ESCOLARES'!F65+PLANEACION!F65+'DESARROLLO ACADEMICO-CEIN'!F65+FINANZAS!F65+CALIDAD!F65+RECURSOS!F65+ADMINISTRACION!F65</f>
        <v>0</v>
      </c>
      <c r="G68" s="308">
        <f>ELECTROMECANICA!G65+ALIMENTARIAS!G65+VINCULACIÓN!G65+'INOVACIÓN AGRICOLA SUSTENTABLE'!G65+'SERVICIOS ESCOLARES'!G65+PLANEACION!G65+'DESARROLLO ACADEMICO-CEIN'!G65+FINANZAS!G65+CALIDAD!G65+RECURSOS!G65+ADMINISTRACION!G65</f>
        <v>0</v>
      </c>
      <c r="H68" s="308">
        <f>ELECTROMECANICA!H65+ALIMENTARIAS!H65+VINCULACIÓN!H65+'INOVACIÓN AGRICOLA SUSTENTABLE'!H65+'SERVICIOS ESCOLARES'!H65+PLANEACION!H65+'DESARROLLO ACADEMICO-CEIN'!H65+FINANZAS!H65+CALIDAD!H65+RECURSOS!H65+ADMINISTRACION!H65</f>
        <v>0</v>
      </c>
      <c r="I68" s="308"/>
      <c r="J68" s="308"/>
    </row>
    <row r="69" spans="1:16" ht="28.5" x14ac:dyDescent="0.2">
      <c r="A69" s="427">
        <v>1715</v>
      </c>
      <c r="B69" s="428" t="s">
        <v>38</v>
      </c>
      <c r="C69" s="307">
        <f t="shared" si="0"/>
        <v>160592.42000000001</v>
      </c>
      <c r="D69" s="187"/>
      <c r="E69" s="308">
        <f>ELECTROMECANICA!E66+ALIMENTARIAS!E66+VINCULACIÓN!E66+'INOVACIÓN AGRICOLA SUSTENTABLE'!E66+'SERVICIOS ESCOLARES'!E66+PLANEACION!E66+'DESARROLLO ACADEMICO-CEIN'!E66+FINANZAS!E66+CALIDAD!E66+RECURSOS!E66+ADMINISTRACION!E66</f>
        <v>160592.42000000001</v>
      </c>
      <c r="F69" s="308">
        <f>ELECTROMECANICA!F66+ALIMENTARIAS!F66+VINCULACIÓN!F66+'INOVACIÓN AGRICOLA SUSTENTABLE'!F66+'SERVICIOS ESCOLARES'!F66+PLANEACION!F66+'DESARROLLO ACADEMICO-CEIN'!F66+FINANZAS!F66+CALIDAD!F66+RECURSOS!F66+ADMINISTRACION!F66</f>
        <v>0</v>
      </c>
      <c r="G69" s="308">
        <f>ELECTROMECANICA!G66+ALIMENTARIAS!G66+VINCULACIÓN!G66+'INOVACIÓN AGRICOLA SUSTENTABLE'!G66+'SERVICIOS ESCOLARES'!G66+PLANEACION!G66+'DESARROLLO ACADEMICO-CEIN'!G66+FINANZAS!G66+CALIDAD!G66+RECURSOS!G66+ADMINISTRACION!G66</f>
        <v>0</v>
      </c>
      <c r="H69" s="308">
        <f>ELECTROMECANICA!H66+ALIMENTARIAS!H66+VINCULACIÓN!H66+'INOVACIÓN AGRICOLA SUSTENTABLE'!H66+'SERVICIOS ESCOLARES'!H66+PLANEACION!H66+'DESARROLLO ACADEMICO-CEIN'!H66+FINANZAS!H66+CALIDAD!H66+RECURSOS!H66+ADMINISTRACION!H66</f>
        <v>0</v>
      </c>
      <c r="I69" s="308"/>
      <c r="J69" s="308"/>
    </row>
    <row r="70" spans="1:16" ht="14.25" x14ac:dyDescent="0.2">
      <c r="A70" s="427">
        <v>1716</v>
      </c>
      <c r="B70" s="428" t="s">
        <v>424</v>
      </c>
      <c r="C70" s="307">
        <f t="shared" si="0"/>
        <v>0</v>
      </c>
      <c r="D70" s="187"/>
      <c r="E70" s="308">
        <f>ELECTROMECANICA!E67+ALIMENTARIAS!E67+VINCULACIÓN!E67+'INOVACIÓN AGRICOLA SUSTENTABLE'!E67+'SERVICIOS ESCOLARES'!E67+PLANEACION!E67+'DESARROLLO ACADEMICO-CEIN'!E67+FINANZAS!E67+CALIDAD!E67+RECURSOS!E67+ADMINISTRACION!E67</f>
        <v>0</v>
      </c>
      <c r="F70" s="308">
        <f>ELECTROMECANICA!F67+ALIMENTARIAS!F67+VINCULACIÓN!F67+'INOVACIÓN AGRICOLA SUSTENTABLE'!F67+'SERVICIOS ESCOLARES'!F67+PLANEACION!F67+'DESARROLLO ACADEMICO-CEIN'!F67+FINANZAS!F67+CALIDAD!F67+RECURSOS!F67+ADMINISTRACION!F67</f>
        <v>0</v>
      </c>
      <c r="G70" s="308">
        <f>ELECTROMECANICA!G67+ALIMENTARIAS!G67+VINCULACIÓN!G67+'INOVACIÓN AGRICOLA SUSTENTABLE'!G67+'SERVICIOS ESCOLARES'!G67+PLANEACION!G67+'DESARROLLO ACADEMICO-CEIN'!G67+FINANZAS!G67+CALIDAD!G67+RECURSOS!G67+ADMINISTRACION!G67</f>
        <v>0</v>
      </c>
      <c r="H70" s="308">
        <f>ELECTROMECANICA!H67+ALIMENTARIAS!H67+VINCULACIÓN!H67+'INOVACIÓN AGRICOLA SUSTENTABLE'!H67+'SERVICIOS ESCOLARES'!H67+PLANEACION!H67+'DESARROLLO ACADEMICO-CEIN'!H67+FINANZAS!H67+CALIDAD!H67+RECURSOS!H67+ADMINISTRACION!H67</f>
        <v>0</v>
      </c>
      <c r="I70" s="308"/>
      <c r="J70" s="308"/>
    </row>
    <row r="71" spans="1:16" ht="28.5" x14ac:dyDescent="0.2">
      <c r="A71" s="427">
        <v>1717</v>
      </c>
      <c r="B71" s="428" t="s">
        <v>425</v>
      </c>
      <c r="C71" s="307">
        <f t="shared" si="0"/>
        <v>0</v>
      </c>
      <c r="D71" s="187"/>
      <c r="E71" s="308">
        <f>ELECTROMECANICA!E68+ALIMENTARIAS!E68+VINCULACIÓN!E68+'INOVACIÓN AGRICOLA SUSTENTABLE'!E68+'SERVICIOS ESCOLARES'!E68+PLANEACION!E68+'DESARROLLO ACADEMICO-CEIN'!E68+FINANZAS!E68+CALIDAD!E68+RECURSOS!E68+ADMINISTRACION!E68</f>
        <v>0</v>
      </c>
      <c r="F71" s="308">
        <f>ELECTROMECANICA!F68+ALIMENTARIAS!F68+VINCULACIÓN!F68+'INOVACIÓN AGRICOLA SUSTENTABLE'!F68+'SERVICIOS ESCOLARES'!F68+PLANEACION!F68+'DESARROLLO ACADEMICO-CEIN'!F68+FINANZAS!F68+CALIDAD!F68+RECURSOS!F68+ADMINISTRACION!F68</f>
        <v>0</v>
      </c>
      <c r="G71" s="308">
        <f>ELECTROMECANICA!G68+ALIMENTARIAS!G68+VINCULACIÓN!G68+'INOVACIÓN AGRICOLA SUSTENTABLE'!G68+'SERVICIOS ESCOLARES'!G68+PLANEACION!G68+'DESARROLLO ACADEMICO-CEIN'!G68+FINANZAS!G68+CALIDAD!G68+RECURSOS!G68+ADMINISTRACION!G68</f>
        <v>0</v>
      </c>
      <c r="H71" s="308">
        <f>ELECTROMECANICA!H68+ALIMENTARIAS!H68+VINCULACIÓN!H68+'INOVACIÓN AGRICOLA SUSTENTABLE'!H68+'SERVICIOS ESCOLARES'!H68+PLANEACION!H68+'DESARROLLO ACADEMICO-CEIN'!H68+FINANZAS!H68+CALIDAD!H68+RECURSOS!H68+ADMINISTRACION!H68</f>
        <v>0</v>
      </c>
      <c r="I71" s="308"/>
      <c r="J71" s="308"/>
    </row>
    <row r="72" spans="1:16" ht="14.25" x14ac:dyDescent="0.2">
      <c r="A72" s="427">
        <v>1718</v>
      </c>
      <c r="B72" s="428" t="s">
        <v>426</v>
      </c>
      <c r="C72" s="307">
        <f t="shared" si="0"/>
        <v>0</v>
      </c>
      <c r="D72" s="187"/>
      <c r="E72" s="308">
        <f>ELECTROMECANICA!E69+ALIMENTARIAS!E69+VINCULACIÓN!E69+'INOVACIÓN AGRICOLA SUSTENTABLE'!E69+'SERVICIOS ESCOLARES'!E69+PLANEACION!E69+'DESARROLLO ACADEMICO-CEIN'!E69+FINANZAS!E69+CALIDAD!E69+RECURSOS!E69+ADMINISTRACION!E69</f>
        <v>0</v>
      </c>
      <c r="F72" s="308">
        <f>ELECTROMECANICA!F69+ALIMENTARIAS!F69+VINCULACIÓN!F69+'INOVACIÓN AGRICOLA SUSTENTABLE'!F69+'SERVICIOS ESCOLARES'!F69+PLANEACION!F69+'DESARROLLO ACADEMICO-CEIN'!F69+FINANZAS!F69+CALIDAD!F69+RECURSOS!F69+ADMINISTRACION!F69</f>
        <v>0</v>
      </c>
      <c r="G72" s="308">
        <f>ELECTROMECANICA!G69+ALIMENTARIAS!G69+VINCULACIÓN!G69+'INOVACIÓN AGRICOLA SUSTENTABLE'!G69+'SERVICIOS ESCOLARES'!G69+PLANEACION!G69+'DESARROLLO ACADEMICO-CEIN'!G69+FINANZAS!G69+CALIDAD!G69+RECURSOS!G69+ADMINISTRACION!G69</f>
        <v>0</v>
      </c>
      <c r="H72" s="308">
        <f>ELECTROMECANICA!H69+ALIMENTARIAS!H69+VINCULACIÓN!H69+'INOVACIÓN AGRICOLA SUSTENTABLE'!H69+'SERVICIOS ESCOLARES'!H69+PLANEACION!H69+'DESARROLLO ACADEMICO-CEIN'!H69+FINANZAS!H69+CALIDAD!H69+RECURSOS!H69+ADMINISTRACION!H69</f>
        <v>0</v>
      </c>
      <c r="I72" s="308"/>
      <c r="J72" s="308"/>
    </row>
    <row r="73" spans="1:16" ht="14.25" x14ac:dyDescent="0.2">
      <c r="A73" s="427">
        <v>1719</v>
      </c>
      <c r="B73" s="428" t="s">
        <v>427</v>
      </c>
      <c r="C73" s="307">
        <f t="shared" si="0"/>
        <v>491660.6</v>
      </c>
      <c r="D73" s="187"/>
      <c r="E73" s="308">
        <f>ELECTROMECANICA!E70+ALIMENTARIAS!E70+VINCULACIÓN!E70+'INOVACIÓN AGRICOLA SUSTENTABLE'!E70+'SERVICIOS ESCOLARES'!E70+PLANEACION!E70+'DESARROLLO ACADEMICO-CEIN'!E70+FINANZAS!E70+CALIDAD!E70+RECURSOS!E70+ADMINISTRACION!E70</f>
        <v>309316.24</v>
      </c>
      <c r="F73" s="308">
        <f>ELECTROMECANICA!F70+ALIMENTARIAS!F70+VINCULACIÓN!F70+'INOVACIÓN AGRICOLA SUSTENTABLE'!F70+'SERVICIOS ESCOLARES'!F70+PLANEACION!F70+'DESARROLLO ACADEMICO-CEIN'!F70+FINANZAS!F70+CALIDAD!F70+RECURSOS!F70+ADMINISTRACION!F70</f>
        <v>182344.36</v>
      </c>
      <c r="G73" s="308">
        <f>ELECTROMECANICA!G70+ALIMENTARIAS!G70+VINCULACIÓN!G70+'INOVACIÓN AGRICOLA SUSTENTABLE'!G70+'SERVICIOS ESCOLARES'!G70+PLANEACION!G70+'DESARROLLO ACADEMICO-CEIN'!G70+FINANZAS!G70+CALIDAD!G70+RECURSOS!G70+ADMINISTRACION!G70</f>
        <v>0</v>
      </c>
      <c r="H73" s="308">
        <f>ELECTROMECANICA!H70+ALIMENTARIAS!H70+VINCULACIÓN!H70+'INOVACIÓN AGRICOLA SUSTENTABLE'!H70+'SERVICIOS ESCOLARES'!H70+PLANEACION!H70+'DESARROLLO ACADEMICO-CEIN'!H70+FINANZAS!H70+CALIDAD!H70+RECURSOS!H70+ADMINISTRACION!H70</f>
        <v>0</v>
      </c>
      <c r="I73" s="308"/>
      <c r="J73" s="308"/>
    </row>
    <row r="74" spans="1:16" s="196" customFormat="1" ht="20.25" customHeight="1" x14ac:dyDescent="0.2">
      <c r="A74" s="195"/>
      <c r="B74" s="413" t="s">
        <v>183</v>
      </c>
      <c r="C74" s="222">
        <f t="shared" ref="C74:J74" si="1">SUM(C16:C73)</f>
        <v>15136863.560000001</v>
      </c>
      <c r="D74" s="223"/>
      <c r="E74" s="222">
        <f t="shared" si="1"/>
        <v>7081500.0000000009</v>
      </c>
      <c r="F74" s="222">
        <f t="shared" si="1"/>
        <v>7455635.54</v>
      </c>
      <c r="G74" s="222">
        <f t="shared" si="1"/>
        <v>314129.02</v>
      </c>
      <c r="H74" s="222">
        <f t="shared" si="1"/>
        <v>285599</v>
      </c>
      <c r="I74" s="222">
        <f t="shared" si="1"/>
        <v>0</v>
      </c>
      <c r="J74" s="222">
        <f t="shared" si="1"/>
        <v>0</v>
      </c>
      <c r="K74" s="611"/>
      <c r="N74" s="508"/>
      <c r="P74" s="509"/>
    </row>
    <row r="75" spans="1:16" ht="28.5" x14ac:dyDescent="0.2">
      <c r="A75" s="427">
        <v>2111</v>
      </c>
      <c r="B75" s="428" t="s">
        <v>249</v>
      </c>
      <c r="C75" s="307">
        <f t="shared" ref="C75:C106" si="2">SUM(E75:H75)</f>
        <v>67180</v>
      </c>
      <c r="D75" s="187"/>
      <c r="E75" s="308">
        <f>ELECTROMECANICA!E72+ALIMENTARIAS!E72+VINCULACIÓN!E72+'INOVACIÓN AGRICOLA SUSTENTABLE'!E72+'SERVICIOS ESCOLARES'!E72+PLANEACION!E72+'DESARROLLO ACADEMICO-CEIN'!E72+FINANZAS!E72+CALIDAD!E72+RECURSOS!E72+ADMINISTRACION!E72</f>
        <v>0</v>
      </c>
      <c r="F75" s="308">
        <f>ELECTROMECANICA!F72+ALIMENTARIAS!F72+VINCULACIÓN!F72+'INOVACIÓN AGRICOLA SUSTENTABLE'!F72+'SERVICIOS ESCOLARES'!F72+PLANEACION!F72+'DESARROLLO ACADEMICO-CEIN'!F72+FINANZAS!F72+CALIDAD!F72+RECURSOS!F72+ADMINISTRACION!F72</f>
        <v>0</v>
      </c>
      <c r="G75" s="308">
        <f>ELECTROMECANICA!G72+ALIMENTARIAS!G72+VINCULACIÓN!G72+'INOVACIÓN AGRICOLA SUSTENTABLE'!G72+'SERVICIOS ESCOLARES'!G72+PLANEACION!G72+'DESARROLLO ACADEMICO-CEIN'!G72+FINANZAS!G72+CALIDAD!G72+RECURSOS!G72+ADMINISTRACION!G72</f>
        <v>20709.79</v>
      </c>
      <c r="H75" s="308">
        <f>ELECTROMECANICA!H72+ALIMENTARIAS!H72+VINCULACIÓN!H72+'INOVACIÓN AGRICOLA SUSTENTABLE'!H72+'SERVICIOS ESCOLARES'!H72+PLANEACION!H72+'DESARROLLO ACADEMICO-CEIN'!H72+FINANZAS!H72+CALIDAD!H72+RECURSOS!H72+ADMINISTRACION!H72</f>
        <v>46470.21</v>
      </c>
      <c r="I75" s="308"/>
      <c r="J75" s="308"/>
      <c r="K75" s="612"/>
    </row>
    <row r="76" spans="1:16" ht="28.5" x14ac:dyDescent="0.2">
      <c r="A76" s="427">
        <v>2121</v>
      </c>
      <c r="B76" s="428" t="s">
        <v>250</v>
      </c>
      <c r="C76" s="307">
        <f t="shared" si="2"/>
        <v>0</v>
      </c>
      <c r="D76" s="187"/>
      <c r="E76" s="308">
        <f>ELECTROMECANICA!E73+ALIMENTARIAS!E73+VINCULACIÓN!E73+'INOVACIÓN AGRICOLA SUSTENTABLE'!E73+'SERVICIOS ESCOLARES'!E73+PLANEACION!E73+'DESARROLLO ACADEMICO-CEIN'!E73+FINANZAS!E73+CALIDAD!E73+RECURSOS!E73+ADMINISTRACION!E73</f>
        <v>0</v>
      </c>
      <c r="F76" s="308">
        <f>ELECTROMECANICA!F73+ALIMENTARIAS!F73+VINCULACIÓN!F73+'INOVACIÓN AGRICOLA SUSTENTABLE'!F73+'SERVICIOS ESCOLARES'!F73+PLANEACION!F73+'DESARROLLO ACADEMICO-CEIN'!F73+FINANZAS!F73+CALIDAD!F73+RECURSOS!F73+ADMINISTRACION!F73</f>
        <v>0</v>
      </c>
      <c r="G76" s="308">
        <f>ELECTROMECANICA!G73+ALIMENTARIAS!G73+VINCULACIÓN!G73+'INOVACIÓN AGRICOLA SUSTENTABLE'!G73+'SERVICIOS ESCOLARES'!G73+PLANEACION!G73+'DESARROLLO ACADEMICO-CEIN'!G73+FINANZAS!G73+CALIDAD!G73+RECURSOS!G73+ADMINISTRACION!G73</f>
        <v>0</v>
      </c>
      <c r="H76" s="308">
        <f>ELECTROMECANICA!H73+ALIMENTARIAS!H73+VINCULACIÓN!H73+'INOVACIÓN AGRICOLA SUSTENTABLE'!H73+'SERVICIOS ESCOLARES'!H73+PLANEACION!H73+'DESARROLLO ACADEMICO-CEIN'!H73+FINANZAS!H73+CALIDAD!H73+RECURSOS!H73+ADMINISTRACION!H73</f>
        <v>0</v>
      </c>
      <c r="I76" s="308"/>
      <c r="J76" s="308"/>
    </row>
    <row r="77" spans="1:16" ht="14.25" x14ac:dyDescent="0.2">
      <c r="A77" s="427">
        <v>2131</v>
      </c>
      <c r="B77" s="428" t="s">
        <v>251</v>
      </c>
      <c r="C77" s="307">
        <f t="shared" si="2"/>
        <v>0</v>
      </c>
      <c r="D77" s="187"/>
      <c r="E77" s="308">
        <f>ELECTROMECANICA!E74+ALIMENTARIAS!E74+VINCULACIÓN!E74+'INOVACIÓN AGRICOLA SUSTENTABLE'!E74+'SERVICIOS ESCOLARES'!E74+PLANEACION!E74+'DESARROLLO ACADEMICO-CEIN'!E74+FINANZAS!E74+CALIDAD!E74+RECURSOS!E74+ADMINISTRACION!E74</f>
        <v>0</v>
      </c>
      <c r="F77" s="308">
        <f>ELECTROMECANICA!F74+ALIMENTARIAS!F74+VINCULACIÓN!F74+'INOVACIÓN AGRICOLA SUSTENTABLE'!F74+'SERVICIOS ESCOLARES'!F74+PLANEACION!F74+'DESARROLLO ACADEMICO-CEIN'!F74+FINANZAS!F74+CALIDAD!F74+RECURSOS!F74+ADMINISTRACION!F74</f>
        <v>0</v>
      </c>
      <c r="G77" s="308">
        <f>ELECTROMECANICA!G74+ALIMENTARIAS!G74+VINCULACIÓN!G74+'INOVACIÓN AGRICOLA SUSTENTABLE'!G74+'SERVICIOS ESCOLARES'!G74+PLANEACION!G74+'DESARROLLO ACADEMICO-CEIN'!G74+FINANZAS!G74+CALIDAD!G74+RECURSOS!G74+ADMINISTRACION!G74</f>
        <v>0</v>
      </c>
      <c r="H77" s="308">
        <f>ELECTROMECANICA!H74+ALIMENTARIAS!H74+VINCULACIÓN!H74+'INOVACIÓN AGRICOLA SUSTENTABLE'!H74+'SERVICIOS ESCOLARES'!H74+PLANEACION!H74+'DESARROLLO ACADEMICO-CEIN'!H74+FINANZAS!H74+CALIDAD!H74+RECURSOS!H74+ADMINISTRACION!H74</f>
        <v>0</v>
      </c>
      <c r="I77" s="308"/>
      <c r="J77" s="308"/>
    </row>
    <row r="78" spans="1:16" s="389" customFormat="1" ht="42.75" x14ac:dyDescent="0.2">
      <c r="A78" s="427">
        <v>2141</v>
      </c>
      <c r="B78" s="428" t="s">
        <v>252</v>
      </c>
      <c r="C78" s="307">
        <f t="shared" si="2"/>
        <v>106250</v>
      </c>
      <c r="D78" s="187"/>
      <c r="E78" s="308">
        <f>ELECTROMECANICA!E75+ALIMENTARIAS!E75+VINCULACIÓN!E75+'INOVACIÓN AGRICOLA SUSTENTABLE'!E75+'SERVICIOS ESCOLARES'!E75+PLANEACION!E75+'DESARROLLO ACADEMICO-CEIN'!E75+FINANZAS!E75+CALIDAD!E75+RECURSOS!E75+ADMINISTRACION!E75</f>
        <v>0</v>
      </c>
      <c r="F78" s="308">
        <f>ELECTROMECANICA!F75+ALIMENTARIAS!F75+VINCULACIÓN!F75+'INOVACIÓN AGRICOLA SUSTENTABLE'!F75+'SERVICIOS ESCOLARES'!F75+PLANEACION!F75+'DESARROLLO ACADEMICO-CEIN'!F75+FINANZAS!F75+CALIDAD!F75+RECURSOS!F75+ADMINISTRACION!F75</f>
        <v>51350</v>
      </c>
      <c r="G78" s="308">
        <f>ELECTROMECANICA!G75+ALIMENTARIAS!G75+VINCULACIÓN!G75+'INOVACIÓN AGRICOLA SUSTENTABLE'!G75+'SERVICIOS ESCOLARES'!G75+PLANEACION!G75+'DESARROLLO ACADEMICO-CEIN'!G75+FINANZAS!G75+CALIDAD!G75+RECURSOS!G75+ADMINISTRACION!G75</f>
        <v>0</v>
      </c>
      <c r="H78" s="308">
        <f>ELECTROMECANICA!H75+ALIMENTARIAS!H75+VINCULACIÓN!H75+'INOVACIÓN AGRICOLA SUSTENTABLE'!H75+'SERVICIOS ESCOLARES'!H75+PLANEACION!H75+'DESARROLLO ACADEMICO-CEIN'!H75+FINANZAS!H75+CALIDAD!H75+RECURSOS!H75+ADMINISTRACION!H75</f>
        <v>54900</v>
      </c>
      <c r="I78" s="308"/>
      <c r="J78" s="308"/>
      <c r="K78" s="610"/>
      <c r="N78" s="507"/>
      <c r="P78" s="99"/>
    </row>
    <row r="79" spans="1:16" s="389" customFormat="1" ht="28.5" x14ac:dyDescent="0.2">
      <c r="A79" s="427">
        <v>2151</v>
      </c>
      <c r="B79" s="428" t="s">
        <v>43</v>
      </c>
      <c r="C79" s="307">
        <f t="shared" si="2"/>
        <v>220500</v>
      </c>
      <c r="D79" s="187"/>
      <c r="E79" s="308">
        <f>ELECTROMECANICA!E76+ALIMENTARIAS!E76+VINCULACIÓN!E76+'INOVACIÓN AGRICOLA SUSTENTABLE'!E76+'SERVICIOS ESCOLARES'!E76+PLANEACION!E76+'DESARROLLO ACADEMICO-CEIN'!E76+FINANZAS!E76+CALIDAD!E76+RECURSOS!E76+ADMINISTRACION!E76</f>
        <v>0</v>
      </c>
      <c r="F79" s="308">
        <f>ELECTROMECANICA!F76+ALIMENTARIAS!F76+VINCULACIÓN!F76+'INOVACIÓN AGRICOLA SUSTENTABLE'!F76+'SERVICIOS ESCOLARES'!F76+PLANEACION!F76+'DESARROLLO ACADEMICO-CEIN'!F76+FINANZAS!F76+CALIDAD!F76+RECURSOS!F76+ADMINISTRACION!F76</f>
        <v>40000</v>
      </c>
      <c r="G79" s="308">
        <f>ELECTROMECANICA!G76+ALIMENTARIAS!G76+VINCULACIÓN!G76+'INOVACIÓN AGRICOLA SUSTENTABLE'!G76+'SERVICIOS ESCOLARES'!G76+PLANEACION!G76+'DESARROLLO ACADEMICO-CEIN'!G76+FINANZAS!G76+CALIDAD!G76+RECURSOS!G76+ADMINISTRACION!G76</f>
        <v>40000</v>
      </c>
      <c r="H79" s="308">
        <f>ELECTROMECANICA!H76+ALIMENTARIAS!H76+VINCULACIÓN!H76+'INOVACIÓN AGRICOLA SUSTENTABLE'!H76+'SERVICIOS ESCOLARES'!H76+PLANEACION!H76+'DESARROLLO ACADEMICO-CEIN'!H76+FINANZAS!H76+CALIDAD!H76+RECURSOS!H76+ADMINISTRACION!H76</f>
        <v>140500</v>
      </c>
      <c r="I79" s="308"/>
      <c r="J79" s="308"/>
      <c r="K79" s="610"/>
      <c r="N79" s="507"/>
      <c r="P79" s="99"/>
    </row>
    <row r="80" spans="1:16" s="389" customFormat="1" ht="14.25" x14ac:dyDescent="0.2">
      <c r="A80" s="427">
        <v>2161</v>
      </c>
      <c r="B80" s="428" t="s">
        <v>44</v>
      </c>
      <c r="C80" s="307">
        <f t="shared" si="2"/>
        <v>88500</v>
      </c>
      <c r="D80" s="187"/>
      <c r="E80" s="308">
        <f>ELECTROMECANICA!E77+ALIMENTARIAS!E77+VINCULACIÓN!E77+'INOVACIÓN AGRICOLA SUSTENTABLE'!E77+'SERVICIOS ESCOLARES'!E77+PLANEACION!E77+'DESARROLLO ACADEMICO-CEIN'!E77+FINANZAS!E77+CALIDAD!E77+RECURSOS!E77+ADMINISTRACION!E77</f>
        <v>0</v>
      </c>
      <c r="F80" s="308">
        <f>ELECTROMECANICA!F77+ALIMENTARIAS!F77+VINCULACIÓN!F77+'INOVACIÓN AGRICOLA SUSTENTABLE'!F77+'SERVICIOS ESCOLARES'!F77+PLANEACION!F77+'DESARROLLO ACADEMICO-CEIN'!F77+FINANZAS!F77+CALIDAD!F77+RECURSOS!F77+ADMINISTRACION!F77</f>
        <v>77000</v>
      </c>
      <c r="G80" s="308">
        <f>ELECTROMECANICA!G77+ALIMENTARIAS!G77+VINCULACIÓN!G77+'INOVACIÓN AGRICOLA SUSTENTABLE'!G77+'SERVICIOS ESCOLARES'!G77+PLANEACION!G77+'DESARROLLO ACADEMICO-CEIN'!G77+FINANZAS!G77+CALIDAD!G77+RECURSOS!G77+ADMINISTRACION!G77</f>
        <v>0</v>
      </c>
      <c r="H80" s="308">
        <f>ELECTROMECANICA!H77+ALIMENTARIAS!H77+VINCULACIÓN!H77+'INOVACIÓN AGRICOLA SUSTENTABLE'!H77+'SERVICIOS ESCOLARES'!H77+PLANEACION!H77+'DESARROLLO ACADEMICO-CEIN'!H77+FINANZAS!H77+CALIDAD!H77+RECURSOS!H77+ADMINISTRACION!H77</f>
        <v>11500</v>
      </c>
      <c r="I80" s="308"/>
      <c r="J80" s="308"/>
      <c r="K80" s="610"/>
      <c r="N80" s="507"/>
      <c r="P80" s="99"/>
    </row>
    <row r="81" spans="1:16" s="389" customFormat="1" ht="14.25" x14ac:dyDescent="0.2">
      <c r="A81" s="427">
        <v>2171</v>
      </c>
      <c r="B81" s="428" t="s">
        <v>253</v>
      </c>
      <c r="C81" s="307">
        <f t="shared" si="2"/>
        <v>0</v>
      </c>
      <c r="D81" s="187"/>
      <c r="E81" s="308">
        <f>ELECTROMECANICA!E78+ALIMENTARIAS!E78+VINCULACIÓN!E78+'INOVACIÓN AGRICOLA SUSTENTABLE'!E78+'SERVICIOS ESCOLARES'!E78+PLANEACION!E78+'DESARROLLO ACADEMICO-CEIN'!E78+FINANZAS!E78+CALIDAD!E78+RECURSOS!E78+ADMINISTRACION!E78</f>
        <v>0</v>
      </c>
      <c r="F81" s="308">
        <f>ELECTROMECANICA!F78+ALIMENTARIAS!F78+VINCULACIÓN!F78+'INOVACIÓN AGRICOLA SUSTENTABLE'!F78+'SERVICIOS ESCOLARES'!F78+PLANEACION!F78+'DESARROLLO ACADEMICO-CEIN'!F78+FINANZAS!F78+CALIDAD!F78+RECURSOS!F78+ADMINISTRACION!F78</f>
        <v>0</v>
      </c>
      <c r="G81" s="308">
        <f>ELECTROMECANICA!G78+ALIMENTARIAS!G78+VINCULACIÓN!G78+'INOVACIÓN AGRICOLA SUSTENTABLE'!G78+'SERVICIOS ESCOLARES'!G78+PLANEACION!G78+'DESARROLLO ACADEMICO-CEIN'!G78+FINANZAS!G78+CALIDAD!G78+RECURSOS!G78+ADMINISTRACION!G78</f>
        <v>0</v>
      </c>
      <c r="H81" s="308">
        <f>ELECTROMECANICA!H78+ALIMENTARIAS!H78+VINCULACIÓN!H78+'INOVACIÓN AGRICOLA SUSTENTABLE'!H78+'SERVICIOS ESCOLARES'!H78+PLANEACION!H78+'DESARROLLO ACADEMICO-CEIN'!H78+FINANZAS!H78+CALIDAD!H78+RECURSOS!H78+ADMINISTRACION!H78</f>
        <v>0</v>
      </c>
      <c r="I81" s="308"/>
      <c r="J81" s="308"/>
      <c r="K81" s="610"/>
      <c r="N81" s="507"/>
      <c r="P81" s="99"/>
    </row>
    <row r="82" spans="1:16" s="389" customFormat="1" ht="42.75" x14ac:dyDescent="0.2">
      <c r="A82" s="427">
        <v>2181</v>
      </c>
      <c r="B82" s="428" t="s">
        <v>254</v>
      </c>
      <c r="C82" s="307">
        <f t="shared" si="2"/>
        <v>0</v>
      </c>
      <c r="D82" s="187"/>
      <c r="E82" s="308">
        <f>ELECTROMECANICA!E79+ALIMENTARIAS!E79+VINCULACIÓN!E79+'INOVACIÓN AGRICOLA SUSTENTABLE'!E79+'SERVICIOS ESCOLARES'!E79+PLANEACION!E79+'DESARROLLO ACADEMICO-CEIN'!E79+FINANZAS!E79+CALIDAD!E79+RECURSOS!E79+ADMINISTRACION!E79</f>
        <v>0</v>
      </c>
      <c r="F82" s="308">
        <f>ELECTROMECANICA!F79+ALIMENTARIAS!F79+VINCULACIÓN!F79+'INOVACIÓN AGRICOLA SUSTENTABLE'!F79+'SERVICIOS ESCOLARES'!F79+PLANEACION!F79+'DESARROLLO ACADEMICO-CEIN'!F79+FINANZAS!F79+CALIDAD!F79+RECURSOS!F79+ADMINISTRACION!F79</f>
        <v>0</v>
      </c>
      <c r="G82" s="308">
        <f>ELECTROMECANICA!G79+ALIMENTARIAS!G79+VINCULACIÓN!G79+'INOVACIÓN AGRICOLA SUSTENTABLE'!G79+'SERVICIOS ESCOLARES'!G79+PLANEACION!G79+'DESARROLLO ACADEMICO-CEIN'!G79+FINANZAS!G79+CALIDAD!G79+RECURSOS!G79+ADMINISTRACION!G79</f>
        <v>0</v>
      </c>
      <c r="H82" s="308">
        <f>ELECTROMECANICA!H79+ALIMENTARIAS!H79+VINCULACIÓN!H79+'INOVACIÓN AGRICOLA SUSTENTABLE'!H79+'SERVICIOS ESCOLARES'!H79+PLANEACION!H79+'DESARROLLO ACADEMICO-CEIN'!H79+FINANZAS!H79+CALIDAD!H79+RECURSOS!H79+ADMINISTRACION!H79</f>
        <v>0</v>
      </c>
      <c r="I82" s="308"/>
      <c r="J82" s="308"/>
      <c r="K82" s="612"/>
      <c r="N82" s="507"/>
      <c r="P82" s="99"/>
    </row>
    <row r="83" spans="1:16" s="389" customFormat="1" ht="14.25" x14ac:dyDescent="0.2">
      <c r="A83" s="427">
        <v>2182</v>
      </c>
      <c r="B83" s="428" t="s">
        <v>255</v>
      </c>
      <c r="C83" s="307">
        <f t="shared" si="2"/>
        <v>0</v>
      </c>
      <c r="D83" s="187"/>
      <c r="E83" s="308">
        <f>ELECTROMECANICA!E80+ALIMENTARIAS!E80+VINCULACIÓN!E80+'INOVACIÓN AGRICOLA SUSTENTABLE'!E80+'SERVICIOS ESCOLARES'!E80+PLANEACION!E80+'DESARROLLO ACADEMICO-CEIN'!E80+FINANZAS!E80+CALIDAD!E80+RECURSOS!E80+ADMINISTRACION!E80</f>
        <v>0</v>
      </c>
      <c r="F83" s="308">
        <f>ELECTROMECANICA!F80+ALIMENTARIAS!F80+VINCULACIÓN!F80+'INOVACIÓN AGRICOLA SUSTENTABLE'!F80+'SERVICIOS ESCOLARES'!F80+PLANEACION!F80+'DESARROLLO ACADEMICO-CEIN'!F80+FINANZAS!F80+CALIDAD!F80+RECURSOS!F80+ADMINISTRACION!F80</f>
        <v>0</v>
      </c>
      <c r="G83" s="308">
        <f>ELECTROMECANICA!G80+ALIMENTARIAS!G80+VINCULACIÓN!G80+'INOVACIÓN AGRICOLA SUSTENTABLE'!G80+'SERVICIOS ESCOLARES'!G80+PLANEACION!G80+'DESARROLLO ACADEMICO-CEIN'!G80+FINANZAS!G80+CALIDAD!G80+RECURSOS!G80+ADMINISTRACION!G80</f>
        <v>0</v>
      </c>
      <c r="H83" s="308">
        <f>ELECTROMECANICA!H80+ALIMENTARIAS!H80+VINCULACIÓN!H80+'INOVACIÓN AGRICOLA SUSTENTABLE'!H80+'SERVICIOS ESCOLARES'!H80+PLANEACION!H80+'DESARROLLO ACADEMICO-CEIN'!H80+FINANZAS!H80+CALIDAD!H80+RECURSOS!H80+ADMINISTRACION!H80</f>
        <v>0</v>
      </c>
      <c r="I83" s="308"/>
      <c r="J83" s="308"/>
      <c r="K83" s="612"/>
      <c r="N83" s="507"/>
      <c r="P83" s="99"/>
    </row>
    <row r="84" spans="1:16" s="389" customFormat="1" ht="14.25" x14ac:dyDescent="0.2">
      <c r="A84" s="427">
        <v>2183</v>
      </c>
      <c r="B84" s="428" t="s">
        <v>256</v>
      </c>
      <c r="C84" s="307">
        <f t="shared" si="2"/>
        <v>0</v>
      </c>
      <c r="D84" s="187"/>
      <c r="E84" s="308">
        <f>ELECTROMECANICA!E81+ALIMENTARIAS!E81+VINCULACIÓN!E81+'INOVACIÓN AGRICOLA SUSTENTABLE'!E81+'SERVICIOS ESCOLARES'!E81+PLANEACION!E81+'DESARROLLO ACADEMICO-CEIN'!E81+FINANZAS!E81+CALIDAD!E81+RECURSOS!E81+ADMINISTRACION!E81</f>
        <v>0</v>
      </c>
      <c r="F84" s="308">
        <f>ELECTROMECANICA!F81+ALIMENTARIAS!F81+VINCULACIÓN!F81+'INOVACIÓN AGRICOLA SUSTENTABLE'!F81+'SERVICIOS ESCOLARES'!F81+PLANEACION!F81+'DESARROLLO ACADEMICO-CEIN'!F81+FINANZAS!F81+CALIDAD!F81+RECURSOS!F81+ADMINISTRACION!F81</f>
        <v>0</v>
      </c>
      <c r="G84" s="308">
        <f>ELECTROMECANICA!G81+ALIMENTARIAS!G81+VINCULACIÓN!G81+'INOVACIÓN AGRICOLA SUSTENTABLE'!G81+'SERVICIOS ESCOLARES'!G81+PLANEACION!G81+'DESARROLLO ACADEMICO-CEIN'!G81+FINANZAS!G81+CALIDAD!G81+RECURSOS!G81+ADMINISTRACION!G81</f>
        <v>0</v>
      </c>
      <c r="H84" s="308">
        <f>ELECTROMECANICA!H81+ALIMENTARIAS!H81+VINCULACIÓN!H81+'INOVACIÓN AGRICOLA SUSTENTABLE'!H81+'SERVICIOS ESCOLARES'!H81+PLANEACION!H81+'DESARROLLO ACADEMICO-CEIN'!H81+FINANZAS!H81+CALIDAD!H81+RECURSOS!H81+ADMINISTRACION!H81</f>
        <v>0</v>
      </c>
      <c r="I84" s="308"/>
      <c r="J84" s="308"/>
      <c r="K84" s="612"/>
      <c r="N84" s="507"/>
      <c r="P84" s="99"/>
    </row>
    <row r="85" spans="1:16" s="389" customFormat="1" ht="42.75" x14ac:dyDescent="0.2">
      <c r="A85" s="427">
        <v>2211</v>
      </c>
      <c r="B85" s="428" t="s">
        <v>257</v>
      </c>
      <c r="C85" s="307">
        <f t="shared" si="2"/>
        <v>0</v>
      </c>
      <c r="D85" s="187"/>
      <c r="E85" s="308">
        <f>ELECTROMECANICA!E82+ALIMENTARIAS!E82+VINCULACIÓN!E82+'INOVACIÓN AGRICOLA SUSTENTABLE'!E82+'SERVICIOS ESCOLARES'!E82+PLANEACION!E82+'DESARROLLO ACADEMICO-CEIN'!E82+FINANZAS!E82+CALIDAD!E82+RECURSOS!E82+ADMINISTRACION!E82</f>
        <v>0</v>
      </c>
      <c r="F85" s="308">
        <f>ELECTROMECANICA!F82+ALIMENTARIAS!F82+VINCULACIÓN!F82+'INOVACIÓN AGRICOLA SUSTENTABLE'!F82+'SERVICIOS ESCOLARES'!F82+PLANEACION!F82+'DESARROLLO ACADEMICO-CEIN'!F82+FINANZAS!F82+CALIDAD!F82+RECURSOS!F82+ADMINISTRACION!F82</f>
        <v>0</v>
      </c>
      <c r="G85" s="308">
        <f>ELECTROMECANICA!G82+ALIMENTARIAS!G82+VINCULACIÓN!G82+'INOVACIÓN AGRICOLA SUSTENTABLE'!G82+'SERVICIOS ESCOLARES'!G82+PLANEACION!G82+'DESARROLLO ACADEMICO-CEIN'!G82+FINANZAS!G82+CALIDAD!G82+RECURSOS!G82+ADMINISTRACION!G82</f>
        <v>0</v>
      </c>
      <c r="H85" s="308">
        <f>ELECTROMECANICA!H82+ALIMENTARIAS!H82+VINCULACIÓN!H82+'INOVACIÓN AGRICOLA SUSTENTABLE'!H82+'SERVICIOS ESCOLARES'!H82+PLANEACION!H82+'DESARROLLO ACADEMICO-CEIN'!H82+FINANZAS!H82+CALIDAD!H82+RECURSOS!H82+ADMINISTRACION!H82</f>
        <v>0</v>
      </c>
      <c r="I85" s="308"/>
      <c r="J85" s="308"/>
      <c r="K85" s="612"/>
      <c r="N85" s="507"/>
      <c r="P85" s="99"/>
    </row>
    <row r="86" spans="1:16" s="389" customFormat="1" ht="71.25" x14ac:dyDescent="0.2">
      <c r="A86" s="427">
        <v>2212</v>
      </c>
      <c r="B86" s="428" t="s">
        <v>258</v>
      </c>
      <c r="C86" s="307">
        <f t="shared" si="2"/>
        <v>125500</v>
      </c>
      <c r="D86" s="187"/>
      <c r="E86" s="308">
        <f>ELECTROMECANICA!E83+ALIMENTARIAS!E83+VINCULACIÓN!E83+'INOVACIÓN AGRICOLA SUSTENTABLE'!E83+'SERVICIOS ESCOLARES'!E83+PLANEACION!E83+'DESARROLLO ACADEMICO-CEIN'!E83+FINANZAS!E83+CALIDAD!E83+RECURSOS!E83+ADMINISTRACION!E83</f>
        <v>0</v>
      </c>
      <c r="F86" s="308">
        <f>ELECTROMECANICA!F83+ALIMENTARIAS!F83+VINCULACIÓN!F83+'INOVACIÓN AGRICOLA SUSTENTABLE'!F83+'SERVICIOS ESCOLARES'!F83+PLANEACION!F83+'DESARROLLO ACADEMICO-CEIN'!F83+FINANZAS!F83+CALIDAD!F83+RECURSOS!F83+ADMINISTRACION!F83</f>
        <v>39000</v>
      </c>
      <c r="G86" s="308">
        <f>ELECTROMECANICA!G83+ALIMENTARIAS!G83+VINCULACIÓN!G83+'INOVACIÓN AGRICOLA SUSTENTABLE'!G83+'SERVICIOS ESCOLARES'!G83+PLANEACION!G83+'DESARROLLO ACADEMICO-CEIN'!G83+FINANZAS!G83+CALIDAD!G83+RECURSOS!G83+ADMINISTRACION!G83</f>
        <v>40000</v>
      </c>
      <c r="H86" s="308">
        <f>ELECTROMECANICA!H83+ALIMENTARIAS!H83+VINCULACIÓN!H83+'INOVACIÓN AGRICOLA SUSTENTABLE'!H83+'SERVICIOS ESCOLARES'!H83+PLANEACION!H83+'DESARROLLO ACADEMICO-CEIN'!H83+FINANZAS!H83+CALIDAD!H83+RECURSOS!H83+ADMINISTRACION!H83</f>
        <v>46500</v>
      </c>
      <c r="I86" s="308"/>
      <c r="J86" s="308"/>
      <c r="K86" s="612"/>
      <c r="N86" s="507"/>
      <c r="P86" s="99"/>
    </row>
    <row r="87" spans="1:16" s="389" customFormat="1" ht="42.75" x14ac:dyDescent="0.2">
      <c r="A87" s="427">
        <v>2213</v>
      </c>
      <c r="B87" s="428" t="s">
        <v>259</v>
      </c>
      <c r="C87" s="307">
        <f t="shared" si="2"/>
        <v>0</v>
      </c>
      <c r="D87" s="187"/>
      <c r="E87" s="308">
        <f>ELECTROMECANICA!E84+ALIMENTARIAS!E84+VINCULACIÓN!E84+'INOVACIÓN AGRICOLA SUSTENTABLE'!E84+'SERVICIOS ESCOLARES'!E84+PLANEACION!E84+'DESARROLLO ACADEMICO-CEIN'!E84+FINANZAS!E84+CALIDAD!E84+RECURSOS!E84+ADMINISTRACION!E84</f>
        <v>0</v>
      </c>
      <c r="F87" s="308">
        <f>ELECTROMECANICA!F84+ALIMENTARIAS!F84+VINCULACIÓN!F84+'INOVACIÓN AGRICOLA SUSTENTABLE'!F84+'SERVICIOS ESCOLARES'!F84+PLANEACION!F84+'DESARROLLO ACADEMICO-CEIN'!F84+FINANZAS!F84+CALIDAD!F84+RECURSOS!F84+ADMINISTRACION!F84</f>
        <v>0</v>
      </c>
      <c r="G87" s="308">
        <f>ELECTROMECANICA!G84+ALIMENTARIAS!G84+VINCULACIÓN!G84+'INOVACIÓN AGRICOLA SUSTENTABLE'!G84+'SERVICIOS ESCOLARES'!G84+PLANEACION!G84+'DESARROLLO ACADEMICO-CEIN'!G84+FINANZAS!G84+CALIDAD!G84+RECURSOS!G84+ADMINISTRACION!G84</f>
        <v>0</v>
      </c>
      <c r="H87" s="308">
        <f>ELECTROMECANICA!H84+ALIMENTARIAS!H84+VINCULACIÓN!H84+'INOVACIÓN AGRICOLA SUSTENTABLE'!H84+'SERVICIOS ESCOLARES'!H84+PLANEACION!H84+'DESARROLLO ACADEMICO-CEIN'!H84+FINANZAS!H84+CALIDAD!H84+RECURSOS!H84+ADMINISTRACION!H84</f>
        <v>0</v>
      </c>
      <c r="I87" s="308"/>
      <c r="J87" s="308"/>
      <c r="K87" s="610"/>
      <c r="N87" s="507"/>
      <c r="P87" s="99"/>
    </row>
    <row r="88" spans="1:16" s="389" customFormat="1" ht="42.75" x14ac:dyDescent="0.2">
      <c r="A88" s="427">
        <v>2214</v>
      </c>
      <c r="B88" s="428" t="s">
        <v>260</v>
      </c>
      <c r="C88" s="307">
        <f t="shared" si="2"/>
        <v>0</v>
      </c>
      <c r="D88" s="187"/>
      <c r="E88" s="308">
        <f>ELECTROMECANICA!E85+ALIMENTARIAS!E85+VINCULACIÓN!E85+'INOVACIÓN AGRICOLA SUSTENTABLE'!E85+'SERVICIOS ESCOLARES'!E85+PLANEACION!E85+'DESARROLLO ACADEMICO-CEIN'!E85+FINANZAS!E85+CALIDAD!E85+RECURSOS!E85+ADMINISTRACION!E85</f>
        <v>0</v>
      </c>
      <c r="F88" s="308">
        <f>ELECTROMECANICA!F85+ALIMENTARIAS!F85+VINCULACIÓN!F85+'INOVACIÓN AGRICOLA SUSTENTABLE'!F85+'SERVICIOS ESCOLARES'!F85+PLANEACION!F85+'DESARROLLO ACADEMICO-CEIN'!F85+FINANZAS!F85+CALIDAD!F85+RECURSOS!F85+ADMINISTRACION!F85</f>
        <v>0</v>
      </c>
      <c r="G88" s="308">
        <f>ELECTROMECANICA!G85+ALIMENTARIAS!G85+VINCULACIÓN!G85+'INOVACIÓN AGRICOLA SUSTENTABLE'!G85+'SERVICIOS ESCOLARES'!G85+PLANEACION!G85+'DESARROLLO ACADEMICO-CEIN'!G85+FINANZAS!G85+CALIDAD!G85+RECURSOS!G85+ADMINISTRACION!G85</f>
        <v>0</v>
      </c>
      <c r="H88" s="308">
        <f>ELECTROMECANICA!H85+ALIMENTARIAS!H85+VINCULACIÓN!H85+'INOVACIÓN AGRICOLA SUSTENTABLE'!H85+'SERVICIOS ESCOLARES'!H85+PLANEACION!H85+'DESARROLLO ACADEMICO-CEIN'!H85+FINANZAS!H85+CALIDAD!H85+RECURSOS!H85+ADMINISTRACION!H85</f>
        <v>0</v>
      </c>
      <c r="I88" s="308"/>
      <c r="J88" s="308"/>
      <c r="K88" s="610"/>
      <c r="N88" s="507"/>
      <c r="P88" s="99"/>
    </row>
    <row r="89" spans="1:16" s="389" customFormat="1" ht="42.75" x14ac:dyDescent="0.2">
      <c r="A89" s="427">
        <v>2215</v>
      </c>
      <c r="B89" s="428" t="s">
        <v>261</v>
      </c>
      <c r="C89" s="307">
        <f t="shared" si="2"/>
        <v>0</v>
      </c>
      <c r="D89" s="187"/>
      <c r="E89" s="308">
        <f>ELECTROMECANICA!E86+ALIMENTARIAS!E86+VINCULACIÓN!E86+'INOVACIÓN AGRICOLA SUSTENTABLE'!E86+'SERVICIOS ESCOLARES'!E86+PLANEACION!E86+'DESARROLLO ACADEMICO-CEIN'!E86+FINANZAS!E86+CALIDAD!E86+RECURSOS!E86+ADMINISTRACION!E86</f>
        <v>0</v>
      </c>
      <c r="F89" s="308">
        <f>ELECTROMECANICA!F86+ALIMENTARIAS!F86+VINCULACIÓN!F86+'INOVACIÓN AGRICOLA SUSTENTABLE'!F86+'SERVICIOS ESCOLARES'!F86+PLANEACION!F86+'DESARROLLO ACADEMICO-CEIN'!F86+FINANZAS!F86+CALIDAD!F86+RECURSOS!F86+ADMINISTRACION!F86</f>
        <v>0</v>
      </c>
      <c r="G89" s="308">
        <f>ELECTROMECANICA!G86+ALIMENTARIAS!G86+VINCULACIÓN!G86+'INOVACIÓN AGRICOLA SUSTENTABLE'!G86+'SERVICIOS ESCOLARES'!G86+PLANEACION!G86+'DESARROLLO ACADEMICO-CEIN'!G86+FINANZAS!G86+CALIDAD!G86+RECURSOS!G86+ADMINISTRACION!G86</f>
        <v>0</v>
      </c>
      <c r="H89" s="308">
        <f>ELECTROMECANICA!H86+ALIMENTARIAS!H86+VINCULACIÓN!H86+'INOVACIÓN AGRICOLA SUSTENTABLE'!H86+'SERVICIOS ESCOLARES'!H86+PLANEACION!H86+'DESARROLLO ACADEMICO-CEIN'!H86+FINANZAS!H86+CALIDAD!H86+RECURSOS!H86+ADMINISTRACION!H86</f>
        <v>0</v>
      </c>
      <c r="I89" s="308"/>
      <c r="J89" s="308"/>
      <c r="K89" s="610"/>
      <c r="N89" s="507"/>
      <c r="P89" s="99"/>
    </row>
    <row r="90" spans="1:16" s="389" customFormat="1" ht="42.75" x14ac:dyDescent="0.2">
      <c r="A90" s="427">
        <v>2216</v>
      </c>
      <c r="B90" s="428" t="s">
        <v>262</v>
      </c>
      <c r="C90" s="307">
        <f t="shared" si="2"/>
        <v>0</v>
      </c>
      <c r="D90" s="187"/>
      <c r="E90" s="308">
        <f>ELECTROMECANICA!E87+ALIMENTARIAS!E87+VINCULACIÓN!E87+'INOVACIÓN AGRICOLA SUSTENTABLE'!E87+'SERVICIOS ESCOLARES'!E87+PLANEACION!E87+'DESARROLLO ACADEMICO-CEIN'!E87+FINANZAS!E87+CALIDAD!E87+RECURSOS!E87+ADMINISTRACION!E87</f>
        <v>0</v>
      </c>
      <c r="F90" s="308">
        <f>ELECTROMECANICA!F87+ALIMENTARIAS!F87+VINCULACIÓN!F87+'INOVACIÓN AGRICOLA SUSTENTABLE'!F87+'SERVICIOS ESCOLARES'!F87+PLANEACION!F87+'DESARROLLO ACADEMICO-CEIN'!F87+FINANZAS!F87+CALIDAD!F87+RECURSOS!F87+ADMINISTRACION!F87</f>
        <v>0</v>
      </c>
      <c r="G90" s="308">
        <f>ELECTROMECANICA!G87+ALIMENTARIAS!G87+VINCULACIÓN!G87+'INOVACIÓN AGRICOLA SUSTENTABLE'!G87+'SERVICIOS ESCOLARES'!G87+PLANEACION!G87+'DESARROLLO ACADEMICO-CEIN'!G87+FINANZAS!G87+CALIDAD!G87+RECURSOS!G87+ADMINISTRACION!G87</f>
        <v>0</v>
      </c>
      <c r="H90" s="308">
        <f>ELECTROMECANICA!H87+ALIMENTARIAS!H87+VINCULACIÓN!H87+'INOVACIÓN AGRICOLA SUSTENTABLE'!H87+'SERVICIOS ESCOLARES'!H87+PLANEACION!H87+'DESARROLLO ACADEMICO-CEIN'!H87+FINANZAS!H87+CALIDAD!H87+RECURSOS!H87+ADMINISTRACION!H87</f>
        <v>0</v>
      </c>
      <c r="I90" s="308"/>
      <c r="J90" s="308"/>
      <c r="K90" s="610"/>
      <c r="N90" s="507"/>
      <c r="P90" s="99"/>
    </row>
    <row r="91" spans="1:16" s="389" customFormat="1" ht="28.5" x14ac:dyDescent="0.2">
      <c r="A91" s="427">
        <v>2221</v>
      </c>
      <c r="B91" s="428" t="s">
        <v>263</v>
      </c>
      <c r="C91" s="307">
        <f t="shared" si="2"/>
        <v>8400</v>
      </c>
      <c r="D91" s="187"/>
      <c r="E91" s="308">
        <f>ELECTROMECANICA!E88+ALIMENTARIAS!E88+VINCULACIÓN!E88+'INOVACIÓN AGRICOLA SUSTENTABLE'!E88+'SERVICIOS ESCOLARES'!E88+PLANEACION!E88+'DESARROLLO ACADEMICO-CEIN'!E88+FINANZAS!E88+CALIDAD!E88+RECURSOS!E88+ADMINISTRACION!E88</f>
        <v>0</v>
      </c>
      <c r="F91" s="308">
        <f>ELECTROMECANICA!F88+ALIMENTARIAS!F88+VINCULACIÓN!F88+'INOVACIÓN AGRICOLA SUSTENTABLE'!F88+'SERVICIOS ESCOLARES'!F88+PLANEACION!F88+'DESARROLLO ACADEMICO-CEIN'!F88+FINANZAS!F88+CALIDAD!F88+RECURSOS!F88+ADMINISTRACION!F88</f>
        <v>0</v>
      </c>
      <c r="G91" s="308">
        <f>ELECTROMECANICA!G88+ALIMENTARIAS!G88+VINCULACIÓN!G88+'INOVACIÓN AGRICOLA SUSTENTABLE'!G88+'SERVICIOS ESCOLARES'!G88+PLANEACION!G88+'DESARROLLO ACADEMICO-CEIN'!G88+FINANZAS!G88+CALIDAD!G88+RECURSOS!G88+ADMINISTRACION!G88</f>
        <v>0</v>
      </c>
      <c r="H91" s="308">
        <f>ELECTROMECANICA!H88+ALIMENTARIAS!H88+VINCULACIÓN!H88+'INOVACIÓN AGRICOLA SUSTENTABLE'!H88+'SERVICIOS ESCOLARES'!H88+PLANEACION!H88+'DESARROLLO ACADEMICO-CEIN'!H88+FINANZAS!H88+CALIDAD!H88+RECURSOS!H88+ADMINISTRACION!H88</f>
        <v>8400</v>
      </c>
      <c r="I91" s="308"/>
      <c r="J91" s="308"/>
      <c r="K91" s="610"/>
      <c r="N91" s="507"/>
      <c r="P91" s="99"/>
    </row>
    <row r="92" spans="1:16" s="389" customFormat="1" ht="28.5" x14ac:dyDescent="0.2">
      <c r="A92" s="427">
        <v>2231</v>
      </c>
      <c r="B92" s="428" t="s">
        <v>48</v>
      </c>
      <c r="C92" s="307">
        <f t="shared" si="2"/>
        <v>0</v>
      </c>
      <c r="D92" s="187"/>
      <c r="E92" s="308">
        <f>ELECTROMECANICA!E89+ALIMENTARIAS!E89+VINCULACIÓN!E89+'INOVACIÓN AGRICOLA SUSTENTABLE'!E89+'SERVICIOS ESCOLARES'!E89+PLANEACION!E89+'DESARROLLO ACADEMICO-CEIN'!E89+FINANZAS!E89+CALIDAD!E89+RECURSOS!E89+ADMINISTRACION!E89</f>
        <v>0</v>
      </c>
      <c r="F92" s="308">
        <f>ELECTROMECANICA!F89+ALIMENTARIAS!F89+VINCULACIÓN!F89+'INOVACIÓN AGRICOLA SUSTENTABLE'!F89+'SERVICIOS ESCOLARES'!F89+PLANEACION!F89+'DESARROLLO ACADEMICO-CEIN'!F89+FINANZAS!F89+CALIDAD!F89+RECURSOS!F89+ADMINISTRACION!F89</f>
        <v>0</v>
      </c>
      <c r="G92" s="308">
        <f>ELECTROMECANICA!G89+ALIMENTARIAS!G89+VINCULACIÓN!G89+'INOVACIÓN AGRICOLA SUSTENTABLE'!G89+'SERVICIOS ESCOLARES'!G89+PLANEACION!G89+'DESARROLLO ACADEMICO-CEIN'!G89+FINANZAS!G89+CALIDAD!G89+RECURSOS!G89+ADMINISTRACION!G89</f>
        <v>0</v>
      </c>
      <c r="H92" s="308">
        <f>ELECTROMECANICA!H89+ALIMENTARIAS!H89+VINCULACIÓN!H89+'INOVACIÓN AGRICOLA SUSTENTABLE'!H89+'SERVICIOS ESCOLARES'!H89+PLANEACION!H89+'DESARROLLO ACADEMICO-CEIN'!H89+FINANZAS!H89+CALIDAD!H89+RECURSOS!H89+ADMINISTRACION!H89</f>
        <v>0</v>
      </c>
      <c r="I92" s="308"/>
      <c r="J92" s="308"/>
      <c r="K92" s="610"/>
      <c r="N92" s="507"/>
      <c r="P92" s="99"/>
    </row>
    <row r="93" spans="1:16" s="389" customFormat="1" ht="42.75" x14ac:dyDescent="0.2">
      <c r="A93" s="427">
        <v>2311</v>
      </c>
      <c r="B93" s="428" t="s">
        <v>264</v>
      </c>
      <c r="C93" s="307">
        <f t="shared" si="2"/>
        <v>0</v>
      </c>
      <c r="D93" s="187"/>
      <c r="E93" s="308">
        <f>ELECTROMECANICA!E90+ALIMENTARIAS!E90+VINCULACIÓN!E90+'INOVACIÓN AGRICOLA SUSTENTABLE'!E90+'SERVICIOS ESCOLARES'!E90+PLANEACION!E90+'DESARROLLO ACADEMICO-CEIN'!E90+FINANZAS!E90+CALIDAD!E90+RECURSOS!E90+ADMINISTRACION!E90</f>
        <v>0</v>
      </c>
      <c r="F93" s="308">
        <f>ELECTROMECANICA!F90+ALIMENTARIAS!F90+VINCULACIÓN!F90+'INOVACIÓN AGRICOLA SUSTENTABLE'!F90+'SERVICIOS ESCOLARES'!F90+PLANEACION!F90+'DESARROLLO ACADEMICO-CEIN'!F90+FINANZAS!F90+CALIDAD!F90+RECURSOS!F90+ADMINISTRACION!F90</f>
        <v>0</v>
      </c>
      <c r="G93" s="308">
        <f>ELECTROMECANICA!G90+ALIMENTARIAS!G90+VINCULACIÓN!G90+'INOVACIÓN AGRICOLA SUSTENTABLE'!G90+'SERVICIOS ESCOLARES'!G90+PLANEACION!G90+'DESARROLLO ACADEMICO-CEIN'!G90+FINANZAS!G90+CALIDAD!G90+RECURSOS!G90+ADMINISTRACION!G90</f>
        <v>0</v>
      </c>
      <c r="H93" s="308">
        <f>ELECTROMECANICA!H90+ALIMENTARIAS!H90+VINCULACIÓN!H90+'INOVACIÓN AGRICOLA SUSTENTABLE'!H90+'SERVICIOS ESCOLARES'!H90+PLANEACION!H90+'DESARROLLO ACADEMICO-CEIN'!H90+FINANZAS!H90+CALIDAD!H90+RECURSOS!H90+ADMINISTRACION!H90</f>
        <v>0</v>
      </c>
      <c r="I93" s="308"/>
      <c r="J93" s="308"/>
      <c r="K93" s="610"/>
      <c r="N93" s="507"/>
      <c r="P93" s="99"/>
    </row>
    <row r="94" spans="1:16" s="389" customFormat="1" ht="28.5" x14ac:dyDescent="0.2">
      <c r="A94" s="427">
        <v>2321</v>
      </c>
      <c r="B94" s="428" t="s">
        <v>265</v>
      </c>
      <c r="C94" s="307">
        <f t="shared" si="2"/>
        <v>0</v>
      </c>
      <c r="D94" s="187"/>
      <c r="E94" s="308">
        <f>ELECTROMECANICA!E91+ALIMENTARIAS!E91+VINCULACIÓN!E91+'INOVACIÓN AGRICOLA SUSTENTABLE'!E91+'SERVICIOS ESCOLARES'!E91+PLANEACION!E91+'DESARROLLO ACADEMICO-CEIN'!E91+FINANZAS!E91+CALIDAD!E91+RECURSOS!E91+ADMINISTRACION!E91</f>
        <v>0</v>
      </c>
      <c r="F94" s="308">
        <f>ELECTROMECANICA!F91+ALIMENTARIAS!F91+VINCULACIÓN!F91+'INOVACIÓN AGRICOLA SUSTENTABLE'!F91+'SERVICIOS ESCOLARES'!F91+PLANEACION!F91+'DESARROLLO ACADEMICO-CEIN'!F91+FINANZAS!F91+CALIDAD!F91+RECURSOS!F91+ADMINISTRACION!F91</f>
        <v>0</v>
      </c>
      <c r="G94" s="308">
        <f>ELECTROMECANICA!G91+ALIMENTARIAS!G91+VINCULACIÓN!G91+'INOVACIÓN AGRICOLA SUSTENTABLE'!G91+'SERVICIOS ESCOLARES'!G91+PLANEACION!G91+'DESARROLLO ACADEMICO-CEIN'!G91+FINANZAS!G91+CALIDAD!G91+RECURSOS!G91+ADMINISTRACION!G91</f>
        <v>0</v>
      </c>
      <c r="H94" s="308">
        <f>ELECTROMECANICA!H91+ALIMENTARIAS!H91+VINCULACIÓN!H91+'INOVACIÓN AGRICOLA SUSTENTABLE'!H91+'SERVICIOS ESCOLARES'!H91+PLANEACION!H91+'DESARROLLO ACADEMICO-CEIN'!H91+FINANZAS!H91+CALIDAD!H91+RECURSOS!H91+ADMINISTRACION!H91</f>
        <v>0</v>
      </c>
      <c r="I94" s="308"/>
      <c r="J94" s="308"/>
      <c r="K94" s="610"/>
      <c r="N94" s="507"/>
      <c r="P94" s="99"/>
    </row>
    <row r="95" spans="1:16" s="389" customFormat="1" ht="42.75" x14ac:dyDescent="0.2">
      <c r="A95" s="427">
        <v>2331</v>
      </c>
      <c r="B95" s="428" t="s">
        <v>266</v>
      </c>
      <c r="C95" s="307">
        <f t="shared" si="2"/>
        <v>0</v>
      </c>
      <c r="D95" s="187"/>
      <c r="E95" s="308">
        <f>ELECTROMECANICA!E92+ALIMENTARIAS!E92+VINCULACIÓN!E92+'INOVACIÓN AGRICOLA SUSTENTABLE'!E92+'SERVICIOS ESCOLARES'!E92+PLANEACION!E92+'DESARROLLO ACADEMICO-CEIN'!E92+FINANZAS!E92+CALIDAD!E92+RECURSOS!E92+ADMINISTRACION!E92</f>
        <v>0</v>
      </c>
      <c r="F95" s="308">
        <f>ELECTROMECANICA!F92+ALIMENTARIAS!F92+VINCULACIÓN!F92+'INOVACIÓN AGRICOLA SUSTENTABLE'!F92+'SERVICIOS ESCOLARES'!F92+PLANEACION!F92+'DESARROLLO ACADEMICO-CEIN'!F92+FINANZAS!F92+CALIDAD!F92+RECURSOS!F92+ADMINISTRACION!F92</f>
        <v>0</v>
      </c>
      <c r="G95" s="308">
        <f>ELECTROMECANICA!G92+ALIMENTARIAS!G92+VINCULACIÓN!G92+'INOVACIÓN AGRICOLA SUSTENTABLE'!G92+'SERVICIOS ESCOLARES'!G92+PLANEACION!G92+'DESARROLLO ACADEMICO-CEIN'!G92+FINANZAS!G92+CALIDAD!G92+RECURSOS!G92+ADMINISTRACION!G92</f>
        <v>0</v>
      </c>
      <c r="H95" s="308">
        <f>ELECTROMECANICA!H92+ALIMENTARIAS!H92+VINCULACIÓN!H92+'INOVACIÓN AGRICOLA SUSTENTABLE'!H92+'SERVICIOS ESCOLARES'!H92+PLANEACION!H92+'DESARROLLO ACADEMICO-CEIN'!H92+FINANZAS!H92+CALIDAD!H92+RECURSOS!H92+ADMINISTRACION!H92</f>
        <v>0</v>
      </c>
      <c r="I95" s="308"/>
      <c r="J95" s="308"/>
      <c r="K95" s="610"/>
      <c r="N95" s="507"/>
      <c r="P95" s="99"/>
    </row>
    <row r="96" spans="1:16" s="389" customFormat="1" ht="42.75" x14ac:dyDescent="0.2">
      <c r="A96" s="427">
        <v>2341</v>
      </c>
      <c r="B96" s="428" t="s">
        <v>267</v>
      </c>
      <c r="C96" s="307">
        <f t="shared" si="2"/>
        <v>0</v>
      </c>
      <c r="D96" s="187"/>
      <c r="E96" s="308">
        <f>ELECTROMECANICA!E93+ALIMENTARIAS!E93+VINCULACIÓN!E93+'INOVACIÓN AGRICOLA SUSTENTABLE'!E93+'SERVICIOS ESCOLARES'!E93+PLANEACION!E93+'DESARROLLO ACADEMICO-CEIN'!E93+FINANZAS!E93+CALIDAD!E93+RECURSOS!E93+ADMINISTRACION!E93</f>
        <v>0</v>
      </c>
      <c r="F96" s="308">
        <f>ELECTROMECANICA!F93+ALIMENTARIAS!F93+VINCULACIÓN!F93+'INOVACIÓN AGRICOLA SUSTENTABLE'!F93+'SERVICIOS ESCOLARES'!F93+PLANEACION!F93+'DESARROLLO ACADEMICO-CEIN'!F93+FINANZAS!F93+CALIDAD!F93+RECURSOS!F93+ADMINISTRACION!F93</f>
        <v>0</v>
      </c>
      <c r="G96" s="308">
        <f>ELECTROMECANICA!G93+ALIMENTARIAS!G93+VINCULACIÓN!G93+'INOVACIÓN AGRICOLA SUSTENTABLE'!G93+'SERVICIOS ESCOLARES'!G93+PLANEACION!G93+'DESARROLLO ACADEMICO-CEIN'!G93+FINANZAS!G93+CALIDAD!G93+RECURSOS!G93+ADMINISTRACION!G93</f>
        <v>0</v>
      </c>
      <c r="H96" s="308">
        <f>ELECTROMECANICA!H93+ALIMENTARIAS!H93+VINCULACIÓN!H93+'INOVACIÓN AGRICOLA SUSTENTABLE'!H93+'SERVICIOS ESCOLARES'!H93+PLANEACION!H93+'DESARROLLO ACADEMICO-CEIN'!H93+FINANZAS!H93+CALIDAD!H93+RECURSOS!H93+ADMINISTRACION!H93</f>
        <v>0</v>
      </c>
      <c r="I96" s="308"/>
      <c r="J96" s="308"/>
      <c r="K96" s="610"/>
      <c r="N96" s="507"/>
      <c r="P96" s="99"/>
    </row>
    <row r="97" spans="1:16" s="389" customFormat="1" ht="42.75" x14ac:dyDescent="0.2">
      <c r="A97" s="427">
        <v>2351</v>
      </c>
      <c r="B97" s="428" t="s">
        <v>268</v>
      </c>
      <c r="C97" s="307">
        <f t="shared" si="2"/>
        <v>0</v>
      </c>
      <c r="D97" s="187"/>
      <c r="E97" s="308">
        <f>ELECTROMECANICA!E94+ALIMENTARIAS!E94+VINCULACIÓN!E94+'INOVACIÓN AGRICOLA SUSTENTABLE'!E94+'SERVICIOS ESCOLARES'!E94+PLANEACION!E94+'DESARROLLO ACADEMICO-CEIN'!E94+FINANZAS!E94+CALIDAD!E94+RECURSOS!E94+ADMINISTRACION!E94</f>
        <v>0</v>
      </c>
      <c r="F97" s="308">
        <f>ELECTROMECANICA!F94+ALIMENTARIAS!F94+VINCULACIÓN!F94+'INOVACIÓN AGRICOLA SUSTENTABLE'!F94+'SERVICIOS ESCOLARES'!F94+PLANEACION!F94+'DESARROLLO ACADEMICO-CEIN'!F94+FINANZAS!F94+CALIDAD!F94+RECURSOS!F94+ADMINISTRACION!F94</f>
        <v>0</v>
      </c>
      <c r="G97" s="308">
        <f>ELECTROMECANICA!G94+ALIMENTARIAS!G94+VINCULACIÓN!G94+'INOVACIÓN AGRICOLA SUSTENTABLE'!G94+'SERVICIOS ESCOLARES'!G94+PLANEACION!G94+'DESARROLLO ACADEMICO-CEIN'!G94+FINANZAS!G94+CALIDAD!G94+RECURSOS!G94+ADMINISTRACION!G94</f>
        <v>0</v>
      </c>
      <c r="H97" s="308">
        <f>ELECTROMECANICA!H94+ALIMENTARIAS!H94+VINCULACIÓN!H94+'INOVACIÓN AGRICOLA SUSTENTABLE'!H94+'SERVICIOS ESCOLARES'!H94+PLANEACION!H94+'DESARROLLO ACADEMICO-CEIN'!H94+FINANZAS!H94+CALIDAD!H94+RECURSOS!H94+ADMINISTRACION!H94</f>
        <v>0</v>
      </c>
      <c r="I97" s="308"/>
      <c r="J97" s="308"/>
      <c r="K97" s="610"/>
      <c r="N97" s="507"/>
      <c r="P97" s="99"/>
    </row>
    <row r="98" spans="1:16" s="389" customFormat="1" ht="42.75" x14ac:dyDescent="0.2">
      <c r="A98" s="427">
        <v>2361</v>
      </c>
      <c r="B98" s="428" t="s">
        <v>269</v>
      </c>
      <c r="C98" s="307">
        <f t="shared" si="2"/>
        <v>0</v>
      </c>
      <c r="D98" s="187"/>
      <c r="E98" s="308">
        <f>ELECTROMECANICA!E95+ALIMENTARIAS!E95+VINCULACIÓN!E95+'INOVACIÓN AGRICOLA SUSTENTABLE'!E95+'SERVICIOS ESCOLARES'!E95+PLANEACION!E95+'DESARROLLO ACADEMICO-CEIN'!E95+FINANZAS!E95+CALIDAD!E95+RECURSOS!E95+ADMINISTRACION!E95</f>
        <v>0</v>
      </c>
      <c r="F98" s="308">
        <f>ELECTROMECANICA!F95+ALIMENTARIAS!F95+VINCULACIÓN!F95+'INOVACIÓN AGRICOLA SUSTENTABLE'!F95+'SERVICIOS ESCOLARES'!F95+PLANEACION!F95+'DESARROLLO ACADEMICO-CEIN'!F95+FINANZAS!F95+CALIDAD!F95+RECURSOS!F95+ADMINISTRACION!F95</f>
        <v>0</v>
      </c>
      <c r="G98" s="308">
        <f>ELECTROMECANICA!G95+ALIMENTARIAS!G95+VINCULACIÓN!G95+'INOVACIÓN AGRICOLA SUSTENTABLE'!G95+'SERVICIOS ESCOLARES'!G95+PLANEACION!G95+'DESARROLLO ACADEMICO-CEIN'!G95+FINANZAS!G95+CALIDAD!G95+RECURSOS!G95+ADMINISTRACION!G95</f>
        <v>0</v>
      </c>
      <c r="H98" s="308">
        <f>ELECTROMECANICA!H95+ALIMENTARIAS!H95+VINCULACIÓN!H95+'INOVACIÓN AGRICOLA SUSTENTABLE'!H95+'SERVICIOS ESCOLARES'!H95+PLANEACION!H95+'DESARROLLO ACADEMICO-CEIN'!H95+FINANZAS!H95+CALIDAD!H95+RECURSOS!H95+ADMINISTRACION!H95</f>
        <v>0</v>
      </c>
      <c r="I98" s="308"/>
      <c r="J98" s="308"/>
      <c r="K98" s="610"/>
      <c r="N98" s="507"/>
      <c r="P98" s="99"/>
    </row>
    <row r="99" spans="1:16" s="389" customFormat="1" ht="42.75" x14ac:dyDescent="0.2">
      <c r="A99" s="427">
        <v>2371</v>
      </c>
      <c r="B99" s="428" t="s">
        <v>248</v>
      </c>
      <c r="C99" s="307">
        <f t="shared" si="2"/>
        <v>0</v>
      </c>
      <c r="D99" s="187"/>
      <c r="E99" s="308">
        <f>ELECTROMECANICA!E96+ALIMENTARIAS!E96+VINCULACIÓN!E96+'INOVACIÓN AGRICOLA SUSTENTABLE'!E96+'SERVICIOS ESCOLARES'!E96+PLANEACION!E96+'DESARROLLO ACADEMICO-CEIN'!E96+FINANZAS!E96+CALIDAD!E96+RECURSOS!E96+ADMINISTRACION!E96</f>
        <v>0</v>
      </c>
      <c r="F99" s="308">
        <f>ELECTROMECANICA!F96+ALIMENTARIAS!F96+VINCULACIÓN!F96+'INOVACIÓN AGRICOLA SUSTENTABLE'!F96+'SERVICIOS ESCOLARES'!F96+PLANEACION!F96+'DESARROLLO ACADEMICO-CEIN'!F96+FINANZAS!F96+CALIDAD!F96+RECURSOS!F96+ADMINISTRACION!F96</f>
        <v>0</v>
      </c>
      <c r="G99" s="308">
        <f>ELECTROMECANICA!G96+ALIMENTARIAS!G96+VINCULACIÓN!G96+'INOVACIÓN AGRICOLA SUSTENTABLE'!G96+'SERVICIOS ESCOLARES'!G96+PLANEACION!G96+'DESARROLLO ACADEMICO-CEIN'!G96+FINANZAS!G96+CALIDAD!G96+RECURSOS!G96+ADMINISTRACION!G96</f>
        <v>0</v>
      </c>
      <c r="H99" s="308">
        <f>ELECTROMECANICA!H96+ALIMENTARIAS!H96+VINCULACIÓN!H96+'INOVACIÓN AGRICOLA SUSTENTABLE'!H96+'SERVICIOS ESCOLARES'!H96+PLANEACION!H96+'DESARROLLO ACADEMICO-CEIN'!H96+FINANZAS!H96+CALIDAD!H96+RECURSOS!H96+ADMINISTRACION!H96</f>
        <v>0</v>
      </c>
      <c r="I99" s="308"/>
      <c r="J99" s="308"/>
      <c r="K99" s="610"/>
      <c r="N99" s="507"/>
      <c r="P99" s="99"/>
    </row>
    <row r="100" spans="1:16" s="389" customFormat="1" ht="28.5" x14ac:dyDescent="0.2">
      <c r="A100" s="427">
        <v>2381</v>
      </c>
      <c r="B100" s="428" t="s">
        <v>270</v>
      </c>
      <c r="C100" s="307">
        <f t="shared" si="2"/>
        <v>0</v>
      </c>
      <c r="D100" s="187"/>
      <c r="E100" s="308">
        <f>ELECTROMECANICA!E97+ALIMENTARIAS!E97+VINCULACIÓN!E97+'INOVACIÓN AGRICOLA SUSTENTABLE'!E97+'SERVICIOS ESCOLARES'!E97+PLANEACION!E97+'DESARROLLO ACADEMICO-CEIN'!E97+FINANZAS!E97+CALIDAD!E97+RECURSOS!E97+ADMINISTRACION!E97</f>
        <v>0</v>
      </c>
      <c r="F100" s="308">
        <f>ELECTROMECANICA!F97+ALIMENTARIAS!F97+VINCULACIÓN!F97+'INOVACIÓN AGRICOLA SUSTENTABLE'!F97+'SERVICIOS ESCOLARES'!F97+PLANEACION!F97+'DESARROLLO ACADEMICO-CEIN'!F97+FINANZAS!F97+CALIDAD!F97+RECURSOS!F97+ADMINISTRACION!F97</f>
        <v>0</v>
      </c>
      <c r="G100" s="308">
        <f>ELECTROMECANICA!G97+ALIMENTARIAS!G97+VINCULACIÓN!G97+'INOVACIÓN AGRICOLA SUSTENTABLE'!G97+'SERVICIOS ESCOLARES'!G97+PLANEACION!G97+'DESARROLLO ACADEMICO-CEIN'!G97+FINANZAS!G97+CALIDAD!G97+RECURSOS!G97+ADMINISTRACION!G97</f>
        <v>0</v>
      </c>
      <c r="H100" s="308">
        <f>ELECTROMECANICA!H97+ALIMENTARIAS!H97+VINCULACIÓN!H97+'INOVACIÓN AGRICOLA SUSTENTABLE'!H97+'SERVICIOS ESCOLARES'!H97+PLANEACION!H97+'DESARROLLO ACADEMICO-CEIN'!H97+FINANZAS!H97+CALIDAD!H97+RECURSOS!H97+ADMINISTRACION!H97</f>
        <v>0</v>
      </c>
      <c r="I100" s="308"/>
      <c r="J100" s="308"/>
      <c r="K100" s="610"/>
      <c r="N100" s="507"/>
      <c r="P100" s="99"/>
    </row>
    <row r="101" spans="1:16" s="389" customFormat="1" ht="28.5" x14ac:dyDescent="0.2">
      <c r="A101" s="427">
        <v>2391</v>
      </c>
      <c r="B101" s="428" t="s">
        <v>271</v>
      </c>
      <c r="C101" s="307">
        <f t="shared" si="2"/>
        <v>0</v>
      </c>
      <c r="D101" s="187"/>
      <c r="E101" s="308">
        <f>ELECTROMECANICA!E98+ALIMENTARIAS!E98+VINCULACIÓN!E98+'INOVACIÓN AGRICOLA SUSTENTABLE'!E98+'SERVICIOS ESCOLARES'!E98+PLANEACION!E98+'DESARROLLO ACADEMICO-CEIN'!E98+FINANZAS!E98+CALIDAD!E98+RECURSOS!E98+ADMINISTRACION!E98</f>
        <v>0</v>
      </c>
      <c r="F101" s="308">
        <f>ELECTROMECANICA!F98+ALIMENTARIAS!F98+VINCULACIÓN!F98+'INOVACIÓN AGRICOLA SUSTENTABLE'!F98+'SERVICIOS ESCOLARES'!F98+PLANEACION!F98+'DESARROLLO ACADEMICO-CEIN'!F98+FINANZAS!F98+CALIDAD!F98+RECURSOS!F98+ADMINISTRACION!F98</f>
        <v>0</v>
      </c>
      <c r="G101" s="308">
        <f>ELECTROMECANICA!G98+ALIMENTARIAS!G98+VINCULACIÓN!G98+'INOVACIÓN AGRICOLA SUSTENTABLE'!G98+'SERVICIOS ESCOLARES'!G98+PLANEACION!G98+'DESARROLLO ACADEMICO-CEIN'!G98+FINANZAS!G98+CALIDAD!G98+RECURSOS!G98+ADMINISTRACION!G98</f>
        <v>0</v>
      </c>
      <c r="H101" s="308">
        <f>ELECTROMECANICA!H98+ALIMENTARIAS!H98+VINCULACIÓN!H98+'INOVACIÓN AGRICOLA SUSTENTABLE'!H98+'SERVICIOS ESCOLARES'!H98+PLANEACION!H98+'DESARROLLO ACADEMICO-CEIN'!H98+FINANZAS!H98+CALIDAD!H98+RECURSOS!H98+ADMINISTRACION!H98</f>
        <v>0</v>
      </c>
      <c r="I101" s="308"/>
      <c r="J101" s="308"/>
      <c r="K101" s="610"/>
      <c r="N101" s="507"/>
      <c r="P101" s="99"/>
    </row>
    <row r="102" spans="1:16" s="389" customFormat="1" ht="14.25" x14ac:dyDescent="0.2">
      <c r="A102" s="427">
        <v>2411</v>
      </c>
      <c r="B102" s="428" t="s">
        <v>49</v>
      </c>
      <c r="C102" s="307">
        <f t="shared" si="2"/>
        <v>10800</v>
      </c>
      <c r="D102" s="187"/>
      <c r="E102" s="308">
        <f>ELECTROMECANICA!E99+ALIMENTARIAS!E99+VINCULACIÓN!E99+'INOVACIÓN AGRICOLA SUSTENTABLE'!E99+'SERVICIOS ESCOLARES'!E99+PLANEACION!E99+'DESARROLLO ACADEMICO-CEIN'!E99+FINANZAS!E99+CALIDAD!E99+RECURSOS!E99+ADMINISTRACION!E99</f>
        <v>0</v>
      </c>
      <c r="F102" s="308">
        <f>ELECTROMECANICA!F99+ALIMENTARIAS!F99+VINCULACIÓN!F99+'INOVACIÓN AGRICOLA SUSTENTABLE'!F99+'SERVICIOS ESCOLARES'!F99+PLANEACION!F99+'DESARROLLO ACADEMICO-CEIN'!F99+FINANZAS!F99+CALIDAD!F99+RECURSOS!F99+ADMINISTRACION!F99</f>
        <v>0</v>
      </c>
      <c r="G102" s="308">
        <f>ELECTROMECANICA!G99+ALIMENTARIAS!G99+VINCULACIÓN!G99+'INOVACIÓN AGRICOLA SUSTENTABLE'!G99+'SERVICIOS ESCOLARES'!G99+PLANEACION!G99+'DESARROLLO ACADEMICO-CEIN'!G99+FINANZAS!G99+CALIDAD!G99+RECURSOS!G99+ADMINISTRACION!G99</f>
        <v>0</v>
      </c>
      <c r="H102" s="308">
        <f>ELECTROMECANICA!H99+ALIMENTARIAS!H99+VINCULACIÓN!H99+'INOVACIÓN AGRICOLA SUSTENTABLE'!H99+'SERVICIOS ESCOLARES'!H99+PLANEACION!H99+'DESARROLLO ACADEMICO-CEIN'!H99+FINANZAS!H99+CALIDAD!H99+RECURSOS!H99+ADMINISTRACION!H99</f>
        <v>10800</v>
      </c>
      <c r="I102" s="308"/>
      <c r="J102" s="308"/>
      <c r="K102" s="610"/>
      <c r="N102" s="507"/>
      <c r="P102" s="99"/>
    </row>
    <row r="103" spans="1:16" ht="15" x14ac:dyDescent="0.2">
      <c r="A103" s="427">
        <v>2421</v>
      </c>
      <c r="B103" s="428" t="s">
        <v>50</v>
      </c>
      <c r="C103" s="307">
        <f t="shared" si="2"/>
        <v>2700</v>
      </c>
      <c r="D103" s="187"/>
      <c r="E103" s="308">
        <f>ELECTROMECANICA!E100+ALIMENTARIAS!E100+VINCULACIÓN!E100+'INOVACIÓN AGRICOLA SUSTENTABLE'!E100+'SERVICIOS ESCOLARES'!E100+PLANEACION!E100+'DESARROLLO ACADEMICO-CEIN'!E100+FINANZAS!E100+CALIDAD!E100+RECURSOS!E100+ADMINISTRACION!E100</f>
        <v>0</v>
      </c>
      <c r="F103" s="308">
        <f>ELECTROMECANICA!F100+ALIMENTARIAS!F100+VINCULACIÓN!F100+'INOVACIÓN AGRICOLA SUSTENTABLE'!F100+'SERVICIOS ESCOLARES'!F100+PLANEACION!F100+'DESARROLLO ACADEMICO-CEIN'!F100+FINANZAS!F100+CALIDAD!F100+RECURSOS!F100+ADMINISTRACION!F100</f>
        <v>2500</v>
      </c>
      <c r="G103" s="308">
        <f>ELECTROMECANICA!G100+ALIMENTARIAS!G100+VINCULACIÓN!G100+'INOVACIÓN AGRICOLA SUSTENTABLE'!G100+'SERVICIOS ESCOLARES'!G100+PLANEACION!G100+'DESARROLLO ACADEMICO-CEIN'!G100+FINANZAS!G100+CALIDAD!G100+RECURSOS!G100+ADMINISTRACION!G100</f>
        <v>0</v>
      </c>
      <c r="H103" s="308">
        <f>ELECTROMECANICA!H100+ALIMENTARIAS!H100+VINCULACIÓN!H100+'INOVACIÓN AGRICOLA SUSTENTABLE'!H100+'SERVICIOS ESCOLARES'!H100+PLANEACION!H100+'DESARROLLO ACADEMICO-CEIN'!H100+FINANZAS!H100+CALIDAD!H100+RECURSOS!H100+ADMINISTRACION!H100</f>
        <v>200</v>
      </c>
      <c r="I103" s="308"/>
      <c r="J103" s="308"/>
      <c r="K103" s="613"/>
    </row>
    <row r="104" spans="1:16" ht="14.25" x14ac:dyDescent="0.2">
      <c r="A104" s="427">
        <v>2431</v>
      </c>
      <c r="B104" s="428" t="s">
        <v>272</v>
      </c>
      <c r="C104" s="307">
        <f t="shared" si="2"/>
        <v>4500</v>
      </c>
      <c r="D104" s="187"/>
      <c r="E104" s="308">
        <f>ELECTROMECANICA!E101+ALIMENTARIAS!E101+VINCULACIÓN!E101+'INOVACIÓN AGRICOLA SUSTENTABLE'!E101+'SERVICIOS ESCOLARES'!E101+PLANEACION!E101+'DESARROLLO ACADEMICO-CEIN'!E101+FINANZAS!E101+CALIDAD!E101+RECURSOS!E101+ADMINISTRACION!E101</f>
        <v>0</v>
      </c>
      <c r="F104" s="308">
        <f>ELECTROMECANICA!F101+ALIMENTARIAS!F101+VINCULACIÓN!F101+'INOVACIÓN AGRICOLA SUSTENTABLE'!F101+'SERVICIOS ESCOLARES'!F101+PLANEACION!F101+'DESARROLLO ACADEMICO-CEIN'!F101+FINANZAS!F101+CALIDAD!F101+RECURSOS!F101+ADMINISTRACION!F101</f>
        <v>0</v>
      </c>
      <c r="G104" s="308">
        <f>ELECTROMECANICA!G101+ALIMENTARIAS!G101+VINCULACIÓN!G101+'INOVACIÓN AGRICOLA SUSTENTABLE'!G101+'SERVICIOS ESCOLARES'!G101+PLANEACION!G101+'DESARROLLO ACADEMICO-CEIN'!G101+FINANZAS!G101+CALIDAD!G101+RECURSOS!G101+ADMINISTRACION!G101</f>
        <v>0</v>
      </c>
      <c r="H104" s="308">
        <f>ELECTROMECANICA!H101+ALIMENTARIAS!H101+VINCULACIÓN!H101+'INOVACIÓN AGRICOLA SUSTENTABLE'!H101+'SERVICIOS ESCOLARES'!H101+PLANEACION!H101+'DESARROLLO ACADEMICO-CEIN'!H101+FINANZAS!H101+CALIDAD!H101+RECURSOS!H101+ADMINISTRACION!H101</f>
        <v>4500</v>
      </c>
      <c r="I104" s="308"/>
      <c r="J104" s="308"/>
    </row>
    <row r="105" spans="1:16" ht="14.25" x14ac:dyDescent="0.2">
      <c r="A105" s="427">
        <v>2441</v>
      </c>
      <c r="B105" s="428" t="s">
        <v>52</v>
      </c>
      <c r="C105" s="307">
        <f t="shared" si="2"/>
        <v>4050</v>
      </c>
      <c r="D105" s="187"/>
      <c r="E105" s="308">
        <f>ELECTROMECANICA!E102+ALIMENTARIAS!E102+VINCULACIÓN!E102+'INOVACIÓN AGRICOLA SUSTENTABLE'!E102+'SERVICIOS ESCOLARES'!E102+PLANEACION!E102+'DESARROLLO ACADEMICO-CEIN'!E102+FINANZAS!E102+CALIDAD!E102+RECURSOS!E102+ADMINISTRACION!E102</f>
        <v>0</v>
      </c>
      <c r="F105" s="308">
        <f>ELECTROMECANICA!F102+ALIMENTARIAS!F102+VINCULACIÓN!F102+'INOVACIÓN AGRICOLA SUSTENTABLE'!F102+'SERVICIOS ESCOLARES'!F102+PLANEACION!F102+'DESARROLLO ACADEMICO-CEIN'!F102+FINANZAS!F102+CALIDAD!F102+RECURSOS!F102+ADMINISTRACION!F102</f>
        <v>0</v>
      </c>
      <c r="G105" s="308">
        <f>ELECTROMECANICA!G102+ALIMENTARIAS!G102+VINCULACIÓN!G102+'INOVACIÓN AGRICOLA SUSTENTABLE'!G102+'SERVICIOS ESCOLARES'!G102+PLANEACION!G102+'DESARROLLO ACADEMICO-CEIN'!G102+FINANZAS!G102+CALIDAD!G102+RECURSOS!G102+ADMINISTRACION!G102</f>
        <v>0</v>
      </c>
      <c r="H105" s="308">
        <f>ELECTROMECANICA!H102+ALIMENTARIAS!H102+VINCULACIÓN!H102+'INOVACIÓN AGRICOLA SUSTENTABLE'!H102+'SERVICIOS ESCOLARES'!H102+PLANEACION!H102+'DESARROLLO ACADEMICO-CEIN'!H102+FINANZAS!H102+CALIDAD!H102+RECURSOS!H102+ADMINISTRACION!H102</f>
        <v>4050</v>
      </c>
      <c r="I105" s="308"/>
      <c r="J105" s="308"/>
    </row>
    <row r="106" spans="1:16" ht="24" customHeight="1" x14ac:dyDescent="0.2">
      <c r="A106" s="427">
        <v>2451</v>
      </c>
      <c r="B106" s="428" t="s">
        <v>53</v>
      </c>
      <c r="C106" s="307">
        <f t="shared" si="2"/>
        <v>13500</v>
      </c>
      <c r="D106" s="187"/>
      <c r="E106" s="308">
        <f>ELECTROMECANICA!E103+ALIMENTARIAS!E103+VINCULACIÓN!E103+'INOVACIÓN AGRICOLA SUSTENTABLE'!E103+'SERVICIOS ESCOLARES'!E103+PLANEACION!E103+'DESARROLLO ACADEMICO-CEIN'!E103+FINANZAS!E103+CALIDAD!E103+RECURSOS!E103+ADMINISTRACION!E103</f>
        <v>0</v>
      </c>
      <c r="F106" s="308">
        <f>ELECTROMECANICA!F103+ALIMENTARIAS!F103+VINCULACIÓN!F103+'INOVACIÓN AGRICOLA SUSTENTABLE'!F103+'SERVICIOS ESCOLARES'!F103+PLANEACION!F103+'DESARROLLO ACADEMICO-CEIN'!F103+FINANZAS!F103+CALIDAD!F103+RECURSOS!F103+ADMINISTRACION!F103</f>
        <v>0</v>
      </c>
      <c r="G106" s="308">
        <f>ELECTROMECANICA!G103+ALIMENTARIAS!G103+VINCULACIÓN!G103+'INOVACIÓN AGRICOLA SUSTENTABLE'!G103+'SERVICIOS ESCOLARES'!G103+PLANEACION!G103+'DESARROLLO ACADEMICO-CEIN'!G103+FINANZAS!G103+CALIDAD!G103+RECURSOS!G103+ADMINISTRACION!G103</f>
        <v>0</v>
      </c>
      <c r="H106" s="308">
        <f>ELECTROMECANICA!H103+ALIMENTARIAS!H103+VINCULACIÓN!H103+'INOVACIÓN AGRICOLA SUSTENTABLE'!H103+'SERVICIOS ESCOLARES'!H103+PLANEACION!H103+'DESARROLLO ACADEMICO-CEIN'!H103+FINANZAS!H103+CALIDAD!H103+RECURSOS!H103+ADMINISTRACION!H103</f>
        <v>13500</v>
      </c>
      <c r="I106" s="308"/>
      <c r="J106" s="308"/>
    </row>
    <row r="107" spans="1:16" ht="14.25" x14ac:dyDescent="0.2">
      <c r="A107" s="427">
        <v>2461</v>
      </c>
      <c r="B107" s="428" t="s">
        <v>273</v>
      </c>
      <c r="C107" s="307">
        <f t="shared" ref="C107:C138" si="3">SUM(E107:H107)</f>
        <v>49500</v>
      </c>
      <c r="D107" s="187"/>
      <c r="E107" s="308">
        <f>ELECTROMECANICA!E104+ALIMENTARIAS!E104+VINCULACIÓN!E104+'INOVACIÓN AGRICOLA SUSTENTABLE'!E104+'SERVICIOS ESCOLARES'!E104+PLANEACION!E104+'DESARROLLO ACADEMICO-CEIN'!E104+FINANZAS!E104+CALIDAD!E104+RECURSOS!E104+ADMINISTRACION!E104</f>
        <v>0</v>
      </c>
      <c r="F107" s="308">
        <f>ELECTROMECANICA!F104+ALIMENTARIAS!F104+VINCULACIÓN!F104+'INOVACIÓN AGRICOLA SUSTENTABLE'!F104+'SERVICIOS ESCOLARES'!F104+PLANEACION!F104+'DESARROLLO ACADEMICO-CEIN'!F104+FINANZAS!F104+CALIDAD!F104+RECURSOS!F104+ADMINISTRACION!F104</f>
        <v>0</v>
      </c>
      <c r="G107" s="308">
        <f>ELECTROMECANICA!G104+ALIMENTARIAS!G104+VINCULACIÓN!G104+'INOVACIÓN AGRICOLA SUSTENTABLE'!G104+'SERVICIOS ESCOLARES'!G104+PLANEACION!G104+'DESARROLLO ACADEMICO-CEIN'!G104+FINANZAS!G104+CALIDAD!G104+RECURSOS!G104+ADMINISTRACION!G104</f>
        <v>0</v>
      </c>
      <c r="H107" s="308">
        <f>ELECTROMECANICA!H104+ALIMENTARIAS!H104+VINCULACIÓN!H104+'INOVACIÓN AGRICOLA SUSTENTABLE'!H104+'SERVICIOS ESCOLARES'!H104+PLANEACION!H104+'DESARROLLO ACADEMICO-CEIN'!H104+FINANZAS!H104+CALIDAD!H104+RECURSOS!H104+ADMINISTRACION!H104</f>
        <v>49500</v>
      </c>
      <c r="I107" s="308"/>
      <c r="J107" s="308"/>
    </row>
    <row r="108" spans="1:16" ht="28.5" x14ac:dyDescent="0.2">
      <c r="A108" s="427">
        <v>2471</v>
      </c>
      <c r="B108" s="428" t="s">
        <v>274</v>
      </c>
      <c r="C108" s="307">
        <f t="shared" si="3"/>
        <v>67300</v>
      </c>
      <c r="D108" s="187"/>
      <c r="E108" s="308">
        <f>ELECTROMECANICA!E105+ALIMENTARIAS!E105+VINCULACIÓN!E105+'INOVACIÓN AGRICOLA SUSTENTABLE'!E105+'SERVICIOS ESCOLARES'!E105+PLANEACION!E105+'DESARROLLO ACADEMICO-CEIN'!E105+FINANZAS!E105+CALIDAD!E105+RECURSOS!E105+ADMINISTRACION!E105</f>
        <v>0</v>
      </c>
      <c r="F108" s="308">
        <f>ELECTROMECANICA!F105+ALIMENTARIAS!F105+VINCULACIÓN!F105+'INOVACIÓN AGRICOLA SUSTENTABLE'!F105+'SERVICIOS ESCOLARES'!F105+PLANEACION!F105+'DESARROLLO ACADEMICO-CEIN'!F105+FINANZAS!F105+CALIDAD!F105+RECURSOS!F105+ADMINISTRACION!F105</f>
        <v>0</v>
      </c>
      <c r="G108" s="308">
        <f>ELECTROMECANICA!G105+ALIMENTARIAS!G105+VINCULACIÓN!G105+'INOVACIÓN AGRICOLA SUSTENTABLE'!G105+'SERVICIOS ESCOLARES'!G105+PLANEACION!G105+'DESARROLLO ACADEMICO-CEIN'!G105+FINANZAS!G105+CALIDAD!G105+RECURSOS!G105+ADMINISTRACION!G105</f>
        <v>0</v>
      </c>
      <c r="H108" s="308">
        <f>ELECTROMECANICA!H105+ALIMENTARIAS!H105+VINCULACIÓN!H105+'INOVACIÓN AGRICOLA SUSTENTABLE'!H105+'SERVICIOS ESCOLARES'!H105+PLANEACION!H105+'DESARROLLO ACADEMICO-CEIN'!H105+FINANZAS!H105+CALIDAD!H105+RECURSOS!H105+ADMINISTRACION!H105</f>
        <v>67300</v>
      </c>
      <c r="I108" s="308"/>
      <c r="J108" s="308"/>
    </row>
    <row r="109" spans="1:16" s="389" customFormat="1" ht="14.25" x14ac:dyDescent="0.2">
      <c r="A109" s="427">
        <v>2481</v>
      </c>
      <c r="B109" s="428" t="s">
        <v>56</v>
      </c>
      <c r="C109" s="307">
        <f t="shared" si="3"/>
        <v>2500</v>
      </c>
      <c r="D109" s="187"/>
      <c r="E109" s="308">
        <f>ELECTROMECANICA!E106+ALIMENTARIAS!E106+VINCULACIÓN!E106+'INOVACIÓN AGRICOLA SUSTENTABLE'!E106+'SERVICIOS ESCOLARES'!E106+PLANEACION!E106+'DESARROLLO ACADEMICO-CEIN'!E106+FINANZAS!E106+CALIDAD!E106+RECURSOS!E106+ADMINISTRACION!E106</f>
        <v>0</v>
      </c>
      <c r="F109" s="308">
        <f>ELECTROMECANICA!F106+ALIMENTARIAS!F106+VINCULACIÓN!F106+'INOVACIÓN AGRICOLA SUSTENTABLE'!F106+'SERVICIOS ESCOLARES'!F106+PLANEACION!F106+'DESARROLLO ACADEMICO-CEIN'!F106+FINANZAS!F106+CALIDAD!F106+RECURSOS!F106+ADMINISTRACION!F106</f>
        <v>0</v>
      </c>
      <c r="G109" s="308">
        <f>ELECTROMECANICA!G106+ALIMENTARIAS!G106+VINCULACIÓN!G106+'INOVACIÓN AGRICOLA SUSTENTABLE'!G106+'SERVICIOS ESCOLARES'!G106+PLANEACION!G106+'DESARROLLO ACADEMICO-CEIN'!G106+FINANZAS!G106+CALIDAD!G106+RECURSOS!G106+ADMINISTRACION!G106</f>
        <v>0</v>
      </c>
      <c r="H109" s="308">
        <f>ELECTROMECANICA!H106+ALIMENTARIAS!H106+VINCULACIÓN!H106+'INOVACIÓN AGRICOLA SUSTENTABLE'!H106+'SERVICIOS ESCOLARES'!H106+PLANEACION!H106+'DESARROLLO ACADEMICO-CEIN'!H106+FINANZAS!H106+CALIDAD!H106+RECURSOS!H106+ADMINISTRACION!H106</f>
        <v>2500</v>
      </c>
      <c r="I109" s="308"/>
      <c r="J109" s="308"/>
      <c r="K109" s="610"/>
      <c r="N109" s="507"/>
      <c r="P109" s="99"/>
    </row>
    <row r="110" spans="1:16" ht="28.5" x14ac:dyDescent="0.2">
      <c r="A110" s="427">
        <v>2491</v>
      </c>
      <c r="B110" s="428" t="s">
        <v>57</v>
      </c>
      <c r="C110" s="307">
        <f t="shared" si="3"/>
        <v>13500</v>
      </c>
      <c r="D110" s="187"/>
      <c r="E110" s="308">
        <f>ELECTROMECANICA!E107+ALIMENTARIAS!E107+VINCULACIÓN!E107+'INOVACIÓN AGRICOLA SUSTENTABLE'!E107+'SERVICIOS ESCOLARES'!E107+PLANEACION!E107+'DESARROLLO ACADEMICO-CEIN'!E107+FINANZAS!E107+CALIDAD!E107+RECURSOS!E107+ADMINISTRACION!E107</f>
        <v>0</v>
      </c>
      <c r="F110" s="308">
        <f>ELECTROMECANICA!F107+ALIMENTARIAS!F107+VINCULACIÓN!F107+'INOVACIÓN AGRICOLA SUSTENTABLE'!F107+'SERVICIOS ESCOLARES'!F107+PLANEACION!F107+'DESARROLLO ACADEMICO-CEIN'!F107+FINANZAS!F107+CALIDAD!F107+RECURSOS!F107+ADMINISTRACION!F107</f>
        <v>0</v>
      </c>
      <c r="G110" s="308">
        <f>ELECTROMECANICA!G107+ALIMENTARIAS!G107+VINCULACIÓN!G107+'INOVACIÓN AGRICOLA SUSTENTABLE'!G107+'SERVICIOS ESCOLARES'!G107+PLANEACION!G107+'DESARROLLO ACADEMICO-CEIN'!G107+FINANZAS!G107+CALIDAD!G107+RECURSOS!G107+ADMINISTRACION!G107</f>
        <v>0</v>
      </c>
      <c r="H110" s="308">
        <f>ELECTROMECANICA!H107+ALIMENTARIAS!H107+VINCULACIÓN!H107+'INOVACIÓN AGRICOLA SUSTENTABLE'!H107+'SERVICIOS ESCOLARES'!H107+PLANEACION!H107+'DESARROLLO ACADEMICO-CEIN'!H107+FINANZAS!H107+CALIDAD!H107+RECURSOS!H107+ADMINISTRACION!H107</f>
        <v>13500</v>
      </c>
      <c r="I110" s="308"/>
      <c r="J110" s="308"/>
    </row>
    <row r="111" spans="1:16" ht="15" x14ac:dyDescent="0.2">
      <c r="A111" s="427">
        <v>2511</v>
      </c>
      <c r="B111" s="428" t="s">
        <v>58</v>
      </c>
      <c r="C111" s="307">
        <f t="shared" si="3"/>
        <v>34100</v>
      </c>
      <c r="D111" s="187"/>
      <c r="E111" s="308">
        <f>ELECTROMECANICA!E108+ALIMENTARIAS!E108+VINCULACIÓN!E108+'INOVACIÓN AGRICOLA SUSTENTABLE'!E108+'SERVICIOS ESCOLARES'!E108+PLANEACION!E108+'DESARROLLO ACADEMICO-CEIN'!E108+FINANZAS!E108+CALIDAD!E108+RECURSOS!E108+ADMINISTRACION!E108</f>
        <v>0</v>
      </c>
      <c r="F111" s="308">
        <f>ELECTROMECANICA!F108+ALIMENTARIAS!F108+VINCULACIÓN!F108+'INOVACIÓN AGRICOLA SUSTENTABLE'!F108+'SERVICIOS ESCOLARES'!F108+PLANEACION!F108+'DESARROLLO ACADEMICO-CEIN'!F108+FINANZAS!F108+CALIDAD!F108+RECURSOS!F108+ADMINISTRACION!F108</f>
        <v>0</v>
      </c>
      <c r="G111" s="308">
        <f>ELECTROMECANICA!G108+ALIMENTARIAS!G108+VINCULACIÓN!G108+'INOVACIÓN AGRICOLA SUSTENTABLE'!G108+'SERVICIOS ESCOLARES'!G108+PLANEACION!G108+'DESARROLLO ACADEMICO-CEIN'!G108+FINANZAS!G108+CALIDAD!G108+RECURSOS!G108+ADMINISTRACION!G108</f>
        <v>10000</v>
      </c>
      <c r="H111" s="308">
        <f>ELECTROMECANICA!H108+ALIMENTARIAS!H108+VINCULACIÓN!H108+'INOVACIÓN AGRICOLA SUSTENTABLE'!H108+'SERVICIOS ESCOLARES'!H108+PLANEACION!H108+'DESARROLLO ACADEMICO-CEIN'!H108+FINANZAS!H108+CALIDAD!H108+RECURSOS!H108+ADMINISTRACION!H108</f>
        <v>24100</v>
      </c>
      <c r="I111" s="308"/>
      <c r="J111" s="308"/>
      <c r="K111" s="613"/>
    </row>
    <row r="112" spans="1:16" ht="28.5" x14ac:dyDescent="0.2">
      <c r="A112" s="427">
        <v>2521</v>
      </c>
      <c r="B112" s="428" t="s">
        <v>59</v>
      </c>
      <c r="C112" s="307">
        <f t="shared" si="3"/>
        <v>168000</v>
      </c>
      <c r="D112" s="187"/>
      <c r="E112" s="308">
        <f>ELECTROMECANICA!E109+ALIMENTARIAS!E109+VINCULACIÓN!E109+'INOVACIÓN AGRICOLA SUSTENTABLE'!E109+'SERVICIOS ESCOLARES'!E109+PLANEACION!E109+'DESARROLLO ACADEMICO-CEIN'!E109+FINANZAS!E109+CALIDAD!E109+RECURSOS!E109+ADMINISTRACION!E109</f>
        <v>30000</v>
      </c>
      <c r="F112" s="308">
        <f>ELECTROMECANICA!F109+ALIMENTARIAS!F109+VINCULACIÓN!F109+'INOVACIÓN AGRICOLA SUSTENTABLE'!F109+'SERVICIOS ESCOLARES'!F109+PLANEACION!F109+'DESARROLLO ACADEMICO-CEIN'!F109+FINANZAS!F109+CALIDAD!F109+RECURSOS!F109+ADMINISTRACION!F109</f>
        <v>20000</v>
      </c>
      <c r="G112" s="308">
        <f>ELECTROMECANICA!G109+ALIMENTARIAS!G109+VINCULACIÓN!G109+'INOVACIÓN AGRICOLA SUSTENTABLE'!G109+'SERVICIOS ESCOLARES'!G109+PLANEACION!G109+'DESARROLLO ACADEMICO-CEIN'!G109+FINANZAS!G109+CALIDAD!G109+RECURSOS!G109+ADMINISTRACION!G109</f>
        <v>50000</v>
      </c>
      <c r="H112" s="308">
        <f>ELECTROMECANICA!H109+ALIMENTARIAS!H109+VINCULACIÓN!H109+'INOVACIÓN AGRICOLA SUSTENTABLE'!H109+'SERVICIOS ESCOLARES'!H109+PLANEACION!H109+'DESARROLLO ACADEMICO-CEIN'!H109+FINANZAS!H109+CALIDAD!H109+RECURSOS!H109+ADMINISTRACION!H109</f>
        <v>68000</v>
      </c>
      <c r="I112" s="308"/>
      <c r="J112" s="308"/>
    </row>
    <row r="113" spans="1:14" ht="28.5" x14ac:dyDescent="0.2">
      <c r="A113" s="427">
        <v>2531</v>
      </c>
      <c r="B113" s="428" t="s">
        <v>60</v>
      </c>
      <c r="C113" s="307">
        <f t="shared" si="3"/>
        <v>4450</v>
      </c>
      <c r="D113" s="187"/>
      <c r="E113" s="308">
        <f>ELECTROMECANICA!E110+ALIMENTARIAS!E110+VINCULACIÓN!E110+'INOVACIÓN AGRICOLA SUSTENTABLE'!E110+'SERVICIOS ESCOLARES'!E110+PLANEACION!E110+'DESARROLLO ACADEMICO-CEIN'!E110+FINANZAS!E110+CALIDAD!E110+RECURSOS!E110+ADMINISTRACION!E110</f>
        <v>0</v>
      </c>
      <c r="F113" s="308">
        <f>ELECTROMECANICA!F110+ALIMENTARIAS!F110+VINCULACIÓN!F110+'INOVACIÓN AGRICOLA SUSTENTABLE'!F110+'SERVICIOS ESCOLARES'!F110+PLANEACION!F110+'DESARROLLO ACADEMICO-CEIN'!F110+FINANZAS!F110+CALIDAD!F110+RECURSOS!F110+ADMINISTRACION!F110</f>
        <v>0</v>
      </c>
      <c r="G113" s="308">
        <f>ELECTROMECANICA!G110+ALIMENTARIAS!G110+VINCULACIÓN!G110+'INOVACIÓN AGRICOLA SUSTENTABLE'!G110+'SERVICIOS ESCOLARES'!G110+PLANEACION!G110+'DESARROLLO ACADEMICO-CEIN'!G110+FINANZAS!G110+CALIDAD!G110+RECURSOS!G110+ADMINISTRACION!G110</f>
        <v>0</v>
      </c>
      <c r="H113" s="308">
        <f>ELECTROMECANICA!H110+ALIMENTARIAS!H110+VINCULACIÓN!H110+'INOVACIÓN AGRICOLA SUSTENTABLE'!H110+'SERVICIOS ESCOLARES'!H110+PLANEACION!H110+'DESARROLLO ACADEMICO-CEIN'!H110+FINANZAS!H110+CALIDAD!H110+RECURSOS!H110+ADMINISTRACION!H110</f>
        <v>4450</v>
      </c>
      <c r="I113" s="308"/>
      <c r="J113" s="308"/>
    </row>
    <row r="114" spans="1:14" ht="28.5" x14ac:dyDescent="0.2">
      <c r="A114" s="427">
        <v>2541</v>
      </c>
      <c r="B114" s="428" t="s">
        <v>61</v>
      </c>
      <c r="C114" s="307">
        <f t="shared" si="3"/>
        <v>1340</v>
      </c>
      <c r="D114" s="187"/>
      <c r="E114" s="308">
        <f>ELECTROMECANICA!E111+ALIMENTARIAS!E111+VINCULACIÓN!E111+'INOVACIÓN AGRICOLA SUSTENTABLE'!E111+'SERVICIOS ESCOLARES'!E111+PLANEACION!E111+'DESARROLLO ACADEMICO-CEIN'!E111+FINANZAS!E111+CALIDAD!E111+RECURSOS!E111+ADMINISTRACION!E111</f>
        <v>0</v>
      </c>
      <c r="F114" s="308">
        <f>ELECTROMECANICA!F111+ALIMENTARIAS!F111+VINCULACIÓN!F111+'INOVACIÓN AGRICOLA SUSTENTABLE'!F111+'SERVICIOS ESCOLARES'!F111+PLANEACION!F111+'DESARROLLO ACADEMICO-CEIN'!F111+FINANZAS!F111+CALIDAD!F111+RECURSOS!F111+ADMINISTRACION!F111</f>
        <v>0</v>
      </c>
      <c r="G114" s="308">
        <f>ELECTROMECANICA!G111+ALIMENTARIAS!G111+VINCULACIÓN!G111+'INOVACIÓN AGRICOLA SUSTENTABLE'!G111+'SERVICIOS ESCOLARES'!G111+PLANEACION!G111+'DESARROLLO ACADEMICO-CEIN'!G111+FINANZAS!G111+CALIDAD!G111+RECURSOS!G111+ADMINISTRACION!G111</f>
        <v>0</v>
      </c>
      <c r="H114" s="308">
        <f>ELECTROMECANICA!H111+ALIMENTARIAS!H111+VINCULACIÓN!H111+'INOVACIÓN AGRICOLA SUSTENTABLE'!H111+'SERVICIOS ESCOLARES'!H111+PLANEACION!H111+'DESARROLLO ACADEMICO-CEIN'!H111+FINANZAS!H111+CALIDAD!H111+RECURSOS!H111+ADMINISTRACION!H111</f>
        <v>1340</v>
      </c>
      <c r="I114" s="308"/>
      <c r="J114" s="308"/>
    </row>
    <row r="115" spans="1:14" ht="28.5" x14ac:dyDescent="0.2">
      <c r="A115" s="427">
        <v>2551</v>
      </c>
      <c r="B115" s="428" t="s">
        <v>62</v>
      </c>
      <c r="C115" s="307">
        <f t="shared" si="3"/>
        <v>38000</v>
      </c>
      <c r="D115" s="187"/>
      <c r="E115" s="308">
        <f>ELECTROMECANICA!E112+ALIMENTARIAS!E112+VINCULACIÓN!E112+'INOVACIÓN AGRICOLA SUSTENTABLE'!E112+'SERVICIOS ESCOLARES'!E112+PLANEACION!E112+'DESARROLLO ACADEMICO-CEIN'!E112+FINANZAS!E112+CALIDAD!E112+RECURSOS!E112+ADMINISTRACION!E112</f>
        <v>0</v>
      </c>
      <c r="F115" s="308">
        <f>ELECTROMECANICA!F112+ALIMENTARIAS!F112+VINCULACIÓN!F112+'INOVACIÓN AGRICOLA SUSTENTABLE'!F112+'SERVICIOS ESCOLARES'!F112+PLANEACION!F112+'DESARROLLO ACADEMICO-CEIN'!F112+FINANZAS!F112+CALIDAD!F112+RECURSOS!F112+ADMINISTRACION!F112</f>
        <v>0</v>
      </c>
      <c r="G115" s="308">
        <f>ELECTROMECANICA!G112+ALIMENTARIAS!G112+VINCULACIÓN!G112+'INOVACIÓN AGRICOLA SUSTENTABLE'!G112+'SERVICIOS ESCOLARES'!G112+PLANEACION!G112+'DESARROLLO ACADEMICO-CEIN'!G112+FINANZAS!G112+CALIDAD!G112+RECURSOS!G112+ADMINISTRACION!G112</f>
        <v>2000</v>
      </c>
      <c r="H115" s="308">
        <f>ELECTROMECANICA!H112+ALIMENTARIAS!H112+VINCULACIÓN!H112+'INOVACIÓN AGRICOLA SUSTENTABLE'!H112+'SERVICIOS ESCOLARES'!H112+PLANEACION!H112+'DESARROLLO ACADEMICO-CEIN'!H112+FINANZAS!H112+CALIDAD!H112+RECURSOS!H112+ADMINISTRACION!H112</f>
        <v>36000</v>
      </c>
      <c r="I115" s="308"/>
      <c r="J115" s="308"/>
    </row>
    <row r="116" spans="1:14" ht="28.5" x14ac:dyDescent="0.2">
      <c r="A116" s="427">
        <v>2561</v>
      </c>
      <c r="B116" s="428" t="s">
        <v>275</v>
      </c>
      <c r="C116" s="307">
        <f t="shared" si="3"/>
        <v>85000</v>
      </c>
      <c r="D116" s="187"/>
      <c r="E116" s="308">
        <f>ELECTROMECANICA!E113+ALIMENTARIAS!E113+VINCULACIÓN!E113+'INOVACIÓN AGRICOLA SUSTENTABLE'!E113+'SERVICIOS ESCOLARES'!E113+PLANEACION!E113+'DESARROLLO ACADEMICO-CEIN'!E113+FINANZAS!E113+CALIDAD!E113+RECURSOS!E113+ADMINISTRACION!E113</f>
        <v>0</v>
      </c>
      <c r="F116" s="308">
        <f>ELECTROMECANICA!F113+ALIMENTARIAS!F113+VINCULACIÓN!F113+'INOVACIÓN AGRICOLA SUSTENTABLE'!F113+'SERVICIOS ESCOLARES'!F113+PLANEACION!F113+'DESARROLLO ACADEMICO-CEIN'!F113+FINANZAS!F113+CALIDAD!F113+RECURSOS!F113+ADMINISTRACION!F113</f>
        <v>0</v>
      </c>
      <c r="G116" s="308">
        <f>ELECTROMECANICA!G113+ALIMENTARIAS!G113+VINCULACIÓN!G113+'INOVACIÓN AGRICOLA SUSTENTABLE'!G113+'SERVICIOS ESCOLARES'!G113+PLANEACION!G113+'DESARROLLO ACADEMICO-CEIN'!G113+FINANZAS!G113+CALIDAD!G113+RECURSOS!G113+ADMINISTRACION!G113</f>
        <v>0</v>
      </c>
      <c r="H116" s="308">
        <f>ELECTROMECANICA!H113+ALIMENTARIAS!H113+VINCULACIÓN!H113+'INOVACIÓN AGRICOLA SUSTENTABLE'!H113+'SERVICIOS ESCOLARES'!H113+PLANEACION!H113+'DESARROLLO ACADEMICO-CEIN'!H113+FINANZAS!H113+CALIDAD!H113+RECURSOS!H113+ADMINISTRACION!H113</f>
        <v>85000</v>
      </c>
      <c r="I116" s="308"/>
      <c r="J116" s="308"/>
    </row>
    <row r="117" spans="1:14" ht="14.25" x14ac:dyDescent="0.2">
      <c r="A117" s="427">
        <v>2591</v>
      </c>
      <c r="B117" s="428" t="s">
        <v>64</v>
      </c>
      <c r="C117" s="307">
        <f t="shared" si="3"/>
        <v>15000</v>
      </c>
      <c r="D117" s="187"/>
      <c r="E117" s="308">
        <f>ELECTROMECANICA!E114+ALIMENTARIAS!E114+VINCULACIÓN!E114+'INOVACIÓN AGRICOLA SUSTENTABLE'!E114+'SERVICIOS ESCOLARES'!E114+PLANEACION!E114+'DESARROLLO ACADEMICO-CEIN'!E114+FINANZAS!E114+CALIDAD!E114+RECURSOS!E114+ADMINISTRACION!E114</f>
        <v>0</v>
      </c>
      <c r="F117" s="308">
        <f>ELECTROMECANICA!F114+ALIMENTARIAS!F114+VINCULACIÓN!F114+'INOVACIÓN AGRICOLA SUSTENTABLE'!F114+'SERVICIOS ESCOLARES'!F114+PLANEACION!F114+'DESARROLLO ACADEMICO-CEIN'!F114+FINANZAS!F114+CALIDAD!F114+RECURSOS!F114+ADMINISTRACION!F114</f>
        <v>0</v>
      </c>
      <c r="G117" s="308">
        <f>ELECTROMECANICA!G114+ALIMENTARIAS!G114+VINCULACIÓN!G114+'INOVACIÓN AGRICOLA SUSTENTABLE'!G114+'SERVICIOS ESCOLARES'!G114+PLANEACION!G114+'DESARROLLO ACADEMICO-CEIN'!G114+FINANZAS!G114+CALIDAD!G114+RECURSOS!G114+ADMINISTRACION!G114</f>
        <v>0</v>
      </c>
      <c r="H117" s="308">
        <f>ELECTROMECANICA!H114+ALIMENTARIAS!H114+VINCULACIÓN!H114+'INOVACIÓN AGRICOLA SUSTENTABLE'!H114+'SERVICIOS ESCOLARES'!H114+PLANEACION!H114+'DESARROLLO ACADEMICO-CEIN'!H114+FINANZAS!H114+CALIDAD!H114+RECURSOS!H114+ADMINISTRACION!H114</f>
        <v>15000</v>
      </c>
      <c r="I117" s="308"/>
      <c r="J117" s="308"/>
      <c r="L117" s="405"/>
      <c r="M117" s="492"/>
    </row>
    <row r="118" spans="1:14" ht="85.5" x14ac:dyDescent="0.2">
      <c r="A118" s="427">
        <v>2611</v>
      </c>
      <c r="B118" s="428" t="s">
        <v>276</v>
      </c>
      <c r="C118" s="307">
        <f t="shared" si="3"/>
        <v>234000</v>
      </c>
      <c r="D118" s="187"/>
      <c r="E118" s="308">
        <f>ELECTROMECANICA!E115+ALIMENTARIAS!E115+VINCULACIÓN!E115+'INOVACIÓN AGRICOLA SUSTENTABLE'!E115+'SERVICIOS ESCOLARES'!E115+PLANEACION!E115+'DESARROLLO ACADEMICO-CEIN'!E115+FINANZAS!E115+CALIDAD!E115+RECURSOS!E115+ADMINISTRACION!E115</f>
        <v>0</v>
      </c>
      <c r="F118" s="308">
        <f>ELECTROMECANICA!F115+ALIMENTARIAS!F115+VINCULACIÓN!F115+'INOVACIÓN AGRICOLA SUSTENTABLE'!F115+'SERVICIOS ESCOLARES'!F115+PLANEACION!F115+'DESARROLLO ACADEMICO-CEIN'!F115+FINANZAS!F115+CALIDAD!F115+RECURSOS!F115+ADMINISTRACION!F115</f>
        <v>180000</v>
      </c>
      <c r="G118" s="308">
        <f>ELECTROMECANICA!G115+ALIMENTARIAS!G115+VINCULACIÓN!G115+'INOVACIÓN AGRICOLA SUSTENTABLE'!G115+'SERVICIOS ESCOLARES'!G115+PLANEACION!G115+'DESARROLLO ACADEMICO-CEIN'!G115+FINANZAS!G115+CALIDAD!G115+RECURSOS!G115+ADMINISTRACION!G115</f>
        <v>0</v>
      </c>
      <c r="H118" s="308">
        <f>ELECTROMECANICA!H115+ALIMENTARIAS!H115+VINCULACIÓN!H115+'INOVACIÓN AGRICOLA SUSTENTABLE'!H115+'SERVICIOS ESCOLARES'!H115+PLANEACION!H115+'DESARROLLO ACADEMICO-CEIN'!H115+FINANZAS!H115+CALIDAD!H115+RECURSOS!H115+ADMINISTRACION!H115</f>
        <v>54000</v>
      </c>
      <c r="I118" s="308"/>
      <c r="J118" s="308"/>
      <c r="K118" s="614"/>
      <c r="L118" s="510"/>
      <c r="M118" s="510"/>
      <c r="N118" s="511"/>
    </row>
    <row r="119" spans="1:14" ht="71.25" x14ac:dyDescent="0.2">
      <c r="A119" s="427">
        <v>2612</v>
      </c>
      <c r="B119" s="428" t="s">
        <v>277</v>
      </c>
      <c r="C119" s="307">
        <f t="shared" si="3"/>
        <v>0</v>
      </c>
      <c r="D119" s="187"/>
      <c r="E119" s="308">
        <f>ELECTROMECANICA!E116+ALIMENTARIAS!E116+VINCULACIÓN!E116+'INOVACIÓN AGRICOLA SUSTENTABLE'!E116+'SERVICIOS ESCOLARES'!E116+PLANEACION!E116+'DESARROLLO ACADEMICO-CEIN'!E116+FINANZAS!E116+CALIDAD!E116+RECURSOS!E116+ADMINISTRACION!E116</f>
        <v>0</v>
      </c>
      <c r="F119" s="308">
        <f>ELECTROMECANICA!F116+ALIMENTARIAS!F116+VINCULACIÓN!F116+'INOVACIÓN AGRICOLA SUSTENTABLE'!F116+'SERVICIOS ESCOLARES'!F116+PLANEACION!F116+'DESARROLLO ACADEMICO-CEIN'!F116+FINANZAS!F116+CALIDAD!F116+RECURSOS!F116+ADMINISTRACION!F116</f>
        <v>0</v>
      </c>
      <c r="G119" s="308">
        <f>ELECTROMECANICA!G116+ALIMENTARIAS!G116+VINCULACIÓN!G116+'INOVACIÓN AGRICOLA SUSTENTABLE'!G116+'SERVICIOS ESCOLARES'!G116+PLANEACION!G116+'DESARROLLO ACADEMICO-CEIN'!G116+FINANZAS!G116+CALIDAD!G116+RECURSOS!G116+ADMINISTRACION!G116</f>
        <v>0</v>
      </c>
      <c r="H119" s="308">
        <f>ELECTROMECANICA!H116+ALIMENTARIAS!H116+VINCULACIÓN!H116+'INOVACIÓN AGRICOLA SUSTENTABLE'!H116+'SERVICIOS ESCOLARES'!H116+PLANEACION!H116+'DESARROLLO ACADEMICO-CEIN'!H116+FINANZAS!H116+CALIDAD!H116+RECURSOS!H116+ADMINISTRACION!H116</f>
        <v>0</v>
      </c>
      <c r="I119" s="308"/>
      <c r="J119" s="308"/>
      <c r="K119" s="614"/>
      <c r="L119" s="484"/>
      <c r="M119" s="484"/>
      <c r="N119" s="511"/>
    </row>
    <row r="120" spans="1:14" ht="71.25" x14ac:dyDescent="0.2">
      <c r="A120" s="427">
        <v>2613</v>
      </c>
      <c r="B120" s="428" t="s">
        <v>278</v>
      </c>
      <c r="C120" s="307">
        <f t="shared" si="3"/>
        <v>0</v>
      </c>
      <c r="D120" s="187"/>
      <c r="E120" s="308">
        <f>ELECTROMECANICA!E117+ALIMENTARIAS!E117+VINCULACIÓN!E117+'INOVACIÓN AGRICOLA SUSTENTABLE'!E117+'SERVICIOS ESCOLARES'!E117+PLANEACION!E117+'DESARROLLO ACADEMICO-CEIN'!E117+FINANZAS!E117+CALIDAD!E117+RECURSOS!E117+ADMINISTRACION!E117</f>
        <v>0</v>
      </c>
      <c r="F120" s="308">
        <f>ELECTROMECANICA!F117+ALIMENTARIAS!F117+VINCULACIÓN!F117+'INOVACIÓN AGRICOLA SUSTENTABLE'!F117+'SERVICIOS ESCOLARES'!F117+PLANEACION!F117+'DESARROLLO ACADEMICO-CEIN'!F117+FINANZAS!F117+CALIDAD!F117+RECURSOS!F117+ADMINISTRACION!F117</f>
        <v>0</v>
      </c>
      <c r="G120" s="308">
        <f>ELECTROMECANICA!G117+ALIMENTARIAS!G117+VINCULACIÓN!G117+'INOVACIÓN AGRICOLA SUSTENTABLE'!G117+'SERVICIOS ESCOLARES'!G117+PLANEACION!G117+'DESARROLLO ACADEMICO-CEIN'!G117+FINANZAS!G117+CALIDAD!G117+RECURSOS!G117+ADMINISTRACION!G117</f>
        <v>0</v>
      </c>
      <c r="H120" s="308">
        <f>ELECTROMECANICA!H117+ALIMENTARIAS!H117+VINCULACIÓN!H117+'INOVACIÓN AGRICOLA SUSTENTABLE'!H117+'SERVICIOS ESCOLARES'!H117+PLANEACION!H117+'DESARROLLO ACADEMICO-CEIN'!H117+FINANZAS!H117+CALIDAD!H117+RECURSOS!H117+ADMINISTRACION!H117</f>
        <v>0</v>
      </c>
      <c r="I120" s="308"/>
      <c r="J120" s="308"/>
      <c r="K120" s="614"/>
      <c r="L120" s="484"/>
      <c r="M120" s="484"/>
      <c r="N120" s="511"/>
    </row>
    <row r="121" spans="1:14" ht="57" x14ac:dyDescent="0.2">
      <c r="A121" s="427">
        <v>2614</v>
      </c>
      <c r="B121" s="428" t="s">
        <v>279</v>
      </c>
      <c r="C121" s="307">
        <f t="shared" si="3"/>
        <v>0</v>
      </c>
      <c r="D121" s="187"/>
      <c r="E121" s="308">
        <f>ELECTROMECANICA!E118+ALIMENTARIAS!E118+VINCULACIÓN!E118+'INOVACIÓN AGRICOLA SUSTENTABLE'!E118+'SERVICIOS ESCOLARES'!E118+PLANEACION!E118+'DESARROLLO ACADEMICO-CEIN'!E118+FINANZAS!E118+CALIDAD!E118+RECURSOS!E118+ADMINISTRACION!E118</f>
        <v>0</v>
      </c>
      <c r="F121" s="308">
        <f>ELECTROMECANICA!F118+ALIMENTARIAS!F118+VINCULACIÓN!F118+'INOVACIÓN AGRICOLA SUSTENTABLE'!F118+'SERVICIOS ESCOLARES'!F118+PLANEACION!F118+'DESARROLLO ACADEMICO-CEIN'!F118+FINANZAS!F118+CALIDAD!F118+RECURSOS!F118+ADMINISTRACION!F118</f>
        <v>0</v>
      </c>
      <c r="G121" s="308">
        <f>ELECTROMECANICA!G118+ALIMENTARIAS!G118+VINCULACIÓN!G118+'INOVACIÓN AGRICOLA SUSTENTABLE'!G118+'SERVICIOS ESCOLARES'!G118+PLANEACION!G118+'DESARROLLO ACADEMICO-CEIN'!G118+FINANZAS!G118+CALIDAD!G118+RECURSOS!G118+ADMINISTRACION!G118</f>
        <v>0</v>
      </c>
      <c r="H121" s="308">
        <f>ELECTROMECANICA!H118+ALIMENTARIAS!H118+VINCULACIÓN!H118+'INOVACIÓN AGRICOLA SUSTENTABLE'!H118+'SERVICIOS ESCOLARES'!H118+PLANEACION!H118+'DESARROLLO ACADEMICO-CEIN'!H118+FINANZAS!H118+CALIDAD!H118+RECURSOS!H118+ADMINISTRACION!H118</f>
        <v>0</v>
      </c>
      <c r="I121" s="308"/>
      <c r="J121" s="308"/>
      <c r="K121" s="614"/>
      <c r="L121" s="484"/>
      <c r="M121" s="484"/>
      <c r="N121" s="511"/>
    </row>
    <row r="122" spans="1:14" ht="14.25" x14ac:dyDescent="0.2">
      <c r="A122" s="427">
        <v>2711</v>
      </c>
      <c r="B122" s="428" t="s">
        <v>67</v>
      </c>
      <c r="C122" s="307">
        <f t="shared" si="3"/>
        <v>115100</v>
      </c>
      <c r="D122" s="187"/>
      <c r="E122" s="308">
        <f>ELECTROMECANICA!E119+ALIMENTARIAS!E119+VINCULACIÓN!E119+'INOVACIÓN AGRICOLA SUSTENTABLE'!E119+'SERVICIOS ESCOLARES'!E119+PLANEACION!E119+'DESARROLLO ACADEMICO-CEIN'!E119+FINANZAS!E119+CALIDAD!E119+RECURSOS!E119+ADMINISTRACION!E119</f>
        <v>0</v>
      </c>
      <c r="F122" s="308">
        <f>ELECTROMECANICA!F119+ALIMENTARIAS!F119+VINCULACIÓN!F119+'INOVACIÓN AGRICOLA SUSTENTABLE'!F119+'SERVICIOS ESCOLARES'!F119+PLANEACION!F119+'DESARROLLO ACADEMICO-CEIN'!F119+FINANZAS!F119+CALIDAD!F119+RECURSOS!F119+ADMINISTRACION!F119</f>
        <v>0</v>
      </c>
      <c r="G122" s="308">
        <f>ELECTROMECANICA!G119+ALIMENTARIAS!G119+VINCULACIÓN!G119+'INOVACIÓN AGRICOLA SUSTENTABLE'!G119+'SERVICIOS ESCOLARES'!G119+PLANEACION!G119+'DESARROLLO ACADEMICO-CEIN'!G119+FINANZAS!G119+CALIDAD!G119+RECURSOS!G119+ADMINISTRACION!G119</f>
        <v>20000</v>
      </c>
      <c r="H122" s="308">
        <f>ELECTROMECANICA!H119+ALIMENTARIAS!H119+VINCULACIÓN!H119+'INOVACIÓN AGRICOLA SUSTENTABLE'!H119+'SERVICIOS ESCOLARES'!H119+PLANEACION!H119+'DESARROLLO ACADEMICO-CEIN'!H119+FINANZAS!H119+CALIDAD!H119+RECURSOS!H119+ADMINISTRACION!H119</f>
        <v>95100</v>
      </c>
      <c r="I122" s="308"/>
      <c r="J122" s="308"/>
      <c r="M122" s="484"/>
      <c r="N122" s="511"/>
    </row>
    <row r="123" spans="1:14" ht="28.5" x14ac:dyDescent="0.2">
      <c r="A123" s="427">
        <v>2721</v>
      </c>
      <c r="B123" s="428" t="s">
        <v>68</v>
      </c>
      <c r="C123" s="307">
        <f t="shared" si="3"/>
        <v>7890</v>
      </c>
      <c r="D123" s="187"/>
      <c r="E123" s="308">
        <f>ELECTROMECANICA!E120+ALIMENTARIAS!E120+VINCULACIÓN!E120+'INOVACIÓN AGRICOLA SUSTENTABLE'!E120+'SERVICIOS ESCOLARES'!E120+PLANEACION!E120+'DESARROLLO ACADEMICO-CEIN'!E120+FINANZAS!E120+CALIDAD!E120+RECURSOS!E120+ADMINISTRACION!E120</f>
        <v>0</v>
      </c>
      <c r="F123" s="308">
        <f>ELECTROMECANICA!F120+ALIMENTARIAS!F120+VINCULACIÓN!F120+'INOVACIÓN AGRICOLA SUSTENTABLE'!F120+'SERVICIOS ESCOLARES'!F120+PLANEACION!F120+'DESARROLLO ACADEMICO-CEIN'!F120+FINANZAS!F120+CALIDAD!F120+RECURSOS!F120+ADMINISTRACION!F120</f>
        <v>0</v>
      </c>
      <c r="G123" s="308">
        <f>ELECTROMECANICA!G120+ALIMENTARIAS!G120+VINCULACIÓN!G120+'INOVACIÓN AGRICOLA SUSTENTABLE'!G120+'SERVICIOS ESCOLARES'!G120+PLANEACION!G120+'DESARROLLO ACADEMICO-CEIN'!G120+FINANZAS!G120+CALIDAD!G120+RECURSOS!G120+ADMINISTRACION!G120</f>
        <v>0</v>
      </c>
      <c r="H123" s="308">
        <f>ELECTROMECANICA!H120+ALIMENTARIAS!H120+VINCULACIÓN!H120+'INOVACIÓN AGRICOLA SUSTENTABLE'!H120+'SERVICIOS ESCOLARES'!H120+PLANEACION!H120+'DESARROLLO ACADEMICO-CEIN'!H120+FINANZAS!H120+CALIDAD!H120+RECURSOS!H120+ADMINISTRACION!H120</f>
        <v>7890</v>
      </c>
      <c r="I123" s="308"/>
      <c r="J123" s="308"/>
      <c r="K123" s="613"/>
      <c r="L123" s="484"/>
      <c r="M123" s="484"/>
      <c r="N123" s="619"/>
    </row>
    <row r="124" spans="1:14" ht="14.25" x14ac:dyDescent="0.2">
      <c r="A124" s="427">
        <v>2731</v>
      </c>
      <c r="B124" s="428" t="s">
        <v>69</v>
      </c>
      <c r="C124" s="307">
        <f t="shared" si="3"/>
        <v>9000</v>
      </c>
      <c r="D124" s="187"/>
      <c r="E124" s="308">
        <f>ELECTROMECANICA!E121+ALIMENTARIAS!E121+VINCULACIÓN!E121+'INOVACIÓN AGRICOLA SUSTENTABLE'!E121+'SERVICIOS ESCOLARES'!E121+PLANEACION!E121+'DESARROLLO ACADEMICO-CEIN'!E121+FINANZAS!E121+CALIDAD!E121+RECURSOS!E121+ADMINISTRACION!E121</f>
        <v>0</v>
      </c>
      <c r="F124" s="308">
        <f>ELECTROMECANICA!F121+ALIMENTARIAS!F121+VINCULACIÓN!F121+'INOVACIÓN AGRICOLA SUSTENTABLE'!F121+'SERVICIOS ESCOLARES'!F121+PLANEACION!F121+'DESARROLLO ACADEMICO-CEIN'!F121+FINANZAS!F121+CALIDAD!F121+RECURSOS!F121+ADMINISTRACION!F121</f>
        <v>0</v>
      </c>
      <c r="G124" s="308">
        <f>ELECTROMECANICA!G121+ALIMENTARIAS!G121+VINCULACIÓN!G121+'INOVACIÓN AGRICOLA SUSTENTABLE'!G121+'SERVICIOS ESCOLARES'!G121+PLANEACION!G121+'DESARROLLO ACADEMICO-CEIN'!G121+FINANZAS!G121+CALIDAD!G121+RECURSOS!G121+ADMINISTRACION!G121</f>
        <v>9000</v>
      </c>
      <c r="H124" s="308">
        <f>ELECTROMECANICA!H121+ALIMENTARIAS!H121+VINCULACIÓN!H121+'INOVACIÓN AGRICOLA SUSTENTABLE'!H121+'SERVICIOS ESCOLARES'!H121+PLANEACION!H121+'DESARROLLO ACADEMICO-CEIN'!H121+FINANZAS!H121+CALIDAD!H121+RECURSOS!H121+ADMINISTRACION!H121</f>
        <v>0</v>
      </c>
      <c r="I124" s="308"/>
      <c r="J124" s="308"/>
      <c r="M124" s="484"/>
      <c r="N124" s="511"/>
    </row>
    <row r="125" spans="1:14" ht="14.25" x14ac:dyDescent="0.2">
      <c r="A125" s="427">
        <v>2741</v>
      </c>
      <c r="B125" s="428" t="s">
        <v>280</v>
      </c>
      <c r="C125" s="307">
        <f t="shared" si="3"/>
        <v>4500</v>
      </c>
      <c r="D125" s="187"/>
      <c r="E125" s="308">
        <f>ELECTROMECANICA!E122+ALIMENTARIAS!E122+VINCULACIÓN!E122+'INOVACIÓN AGRICOLA SUSTENTABLE'!E122+'SERVICIOS ESCOLARES'!E122+PLANEACION!E122+'DESARROLLO ACADEMICO-CEIN'!E122+FINANZAS!E122+CALIDAD!E122+RECURSOS!E122+ADMINISTRACION!E122</f>
        <v>0</v>
      </c>
      <c r="F125" s="308">
        <f>ELECTROMECANICA!F122+ALIMENTARIAS!F122+VINCULACIÓN!F122+'INOVACIÓN AGRICOLA SUSTENTABLE'!F122+'SERVICIOS ESCOLARES'!F122+PLANEACION!F122+'DESARROLLO ACADEMICO-CEIN'!F122+FINANZAS!F122+CALIDAD!F122+RECURSOS!F122+ADMINISTRACION!F122</f>
        <v>0</v>
      </c>
      <c r="G125" s="308">
        <f>ELECTROMECANICA!G122+ALIMENTARIAS!G122+VINCULACIÓN!G122+'INOVACIÓN AGRICOLA SUSTENTABLE'!G122+'SERVICIOS ESCOLARES'!G122+PLANEACION!G122+'DESARROLLO ACADEMICO-CEIN'!G122+FINANZAS!G122+CALIDAD!G122+RECURSOS!G122+ADMINISTRACION!G122</f>
        <v>0</v>
      </c>
      <c r="H125" s="308">
        <f>ELECTROMECANICA!H122+ALIMENTARIAS!H122+VINCULACIÓN!H122+'INOVACIÓN AGRICOLA SUSTENTABLE'!H122+'SERVICIOS ESCOLARES'!H122+PLANEACION!H122+'DESARROLLO ACADEMICO-CEIN'!H122+FINANZAS!H122+CALIDAD!H122+RECURSOS!H122+ADMINISTRACION!H122</f>
        <v>4500</v>
      </c>
      <c r="I125" s="308"/>
      <c r="J125" s="308"/>
    </row>
    <row r="126" spans="1:14" ht="28.5" x14ac:dyDescent="0.2">
      <c r="A126" s="427">
        <v>2751</v>
      </c>
      <c r="B126" s="428" t="s">
        <v>281</v>
      </c>
      <c r="C126" s="307">
        <f t="shared" si="3"/>
        <v>1710</v>
      </c>
      <c r="D126" s="187"/>
      <c r="E126" s="308">
        <f>ELECTROMECANICA!E123+ALIMENTARIAS!E123+VINCULACIÓN!E123+'INOVACIÓN AGRICOLA SUSTENTABLE'!E123+'SERVICIOS ESCOLARES'!E123+PLANEACION!E123+'DESARROLLO ACADEMICO-CEIN'!E123+FINANZAS!E123+CALIDAD!E123+RECURSOS!E123+ADMINISTRACION!E123</f>
        <v>0</v>
      </c>
      <c r="F126" s="308">
        <f>ELECTROMECANICA!F123+ALIMENTARIAS!F123+VINCULACIÓN!F123+'INOVACIÓN AGRICOLA SUSTENTABLE'!F123+'SERVICIOS ESCOLARES'!F123+PLANEACION!F123+'DESARROLLO ACADEMICO-CEIN'!F123+FINANZAS!F123+CALIDAD!F123+RECURSOS!F123+ADMINISTRACION!F123</f>
        <v>0</v>
      </c>
      <c r="G126" s="308">
        <f>ELECTROMECANICA!G123+ALIMENTARIAS!G123+VINCULACIÓN!G123+'INOVACIÓN AGRICOLA SUSTENTABLE'!G123+'SERVICIOS ESCOLARES'!G123+PLANEACION!G123+'DESARROLLO ACADEMICO-CEIN'!G123+FINANZAS!G123+CALIDAD!G123+RECURSOS!G123+ADMINISTRACION!G123</f>
        <v>0</v>
      </c>
      <c r="H126" s="308">
        <f>ELECTROMECANICA!H123+ALIMENTARIAS!H123+VINCULACIÓN!H123+'INOVACIÓN AGRICOLA SUSTENTABLE'!H123+'SERVICIOS ESCOLARES'!H123+PLANEACION!H123+'DESARROLLO ACADEMICO-CEIN'!H123+FINANZAS!H123+CALIDAD!H123+RECURSOS!H123+ADMINISTRACION!H123</f>
        <v>1710</v>
      </c>
      <c r="I126" s="308"/>
      <c r="J126" s="308"/>
      <c r="K126" s="613"/>
      <c r="L126" s="505"/>
      <c r="M126" s="505"/>
      <c r="N126" s="620"/>
    </row>
    <row r="127" spans="1:14" ht="28.5" x14ac:dyDescent="0.2">
      <c r="A127" s="427">
        <v>2811</v>
      </c>
      <c r="B127" s="428" t="s">
        <v>282</v>
      </c>
      <c r="C127" s="307">
        <f t="shared" si="3"/>
        <v>0</v>
      </c>
      <c r="D127" s="187"/>
      <c r="E127" s="308">
        <f>ELECTROMECANICA!E124+ALIMENTARIAS!E124+VINCULACIÓN!E124+'INOVACIÓN AGRICOLA SUSTENTABLE'!E124+'SERVICIOS ESCOLARES'!E124+PLANEACION!E124+'DESARROLLO ACADEMICO-CEIN'!E124+FINANZAS!E124+CALIDAD!E124+RECURSOS!E124+ADMINISTRACION!E124</f>
        <v>0</v>
      </c>
      <c r="F127" s="308">
        <f>ELECTROMECANICA!F124+ALIMENTARIAS!F124+VINCULACIÓN!F124+'INOVACIÓN AGRICOLA SUSTENTABLE'!F124+'SERVICIOS ESCOLARES'!F124+PLANEACION!F124+'DESARROLLO ACADEMICO-CEIN'!F124+FINANZAS!F124+CALIDAD!F124+RECURSOS!F124+ADMINISTRACION!F124</f>
        <v>0</v>
      </c>
      <c r="G127" s="308">
        <f>ELECTROMECANICA!G124+ALIMENTARIAS!G124+VINCULACIÓN!G124+'INOVACIÓN AGRICOLA SUSTENTABLE'!G124+'SERVICIOS ESCOLARES'!G124+PLANEACION!G124+'DESARROLLO ACADEMICO-CEIN'!G124+FINANZAS!G124+CALIDAD!G124+RECURSOS!G124+ADMINISTRACION!G124</f>
        <v>0</v>
      </c>
      <c r="H127" s="308">
        <f>ELECTROMECANICA!H124+ALIMENTARIAS!H124+VINCULACIÓN!H124+'INOVACIÓN AGRICOLA SUSTENTABLE'!H124+'SERVICIOS ESCOLARES'!H124+PLANEACION!H124+'DESARROLLO ACADEMICO-CEIN'!H124+FINANZAS!H124+CALIDAD!H124+RECURSOS!H124+ADMINISTRACION!H124</f>
        <v>0</v>
      </c>
      <c r="I127" s="308"/>
      <c r="J127" s="308"/>
    </row>
    <row r="128" spans="1:14" ht="14.25" x14ac:dyDescent="0.2">
      <c r="A128" s="427">
        <v>2821</v>
      </c>
      <c r="B128" s="428" t="s">
        <v>283</v>
      </c>
      <c r="C128" s="307">
        <f t="shared" si="3"/>
        <v>0</v>
      </c>
      <c r="D128" s="187"/>
      <c r="E128" s="308">
        <f>ELECTROMECANICA!E125+ALIMENTARIAS!E125+VINCULACIÓN!E125+'INOVACIÓN AGRICOLA SUSTENTABLE'!E125+'SERVICIOS ESCOLARES'!E125+PLANEACION!E125+'DESARROLLO ACADEMICO-CEIN'!E125+FINANZAS!E125+CALIDAD!E125+RECURSOS!E125+ADMINISTRACION!E125</f>
        <v>0</v>
      </c>
      <c r="F128" s="308">
        <f>ELECTROMECANICA!F125+ALIMENTARIAS!F125+VINCULACIÓN!F125+'INOVACIÓN AGRICOLA SUSTENTABLE'!F125+'SERVICIOS ESCOLARES'!F125+PLANEACION!F125+'DESARROLLO ACADEMICO-CEIN'!F125+FINANZAS!F125+CALIDAD!F125+RECURSOS!F125+ADMINISTRACION!F125</f>
        <v>0</v>
      </c>
      <c r="G128" s="308">
        <f>ELECTROMECANICA!G125+ALIMENTARIAS!G125+VINCULACIÓN!G125+'INOVACIÓN AGRICOLA SUSTENTABLE'!G125+'SERVICIOS ESCOLARES'!G125+PLANEACION!G125+'DESARROLLO ACADEMICO-CEIN'!G125+FINANZAS!G125+CALIDAD!G125+RECURSOS!G125+ADMINISTRACION!G125</f>
        <v>0</v>
      </c>
      <c r="H128" s="308">
        <f>ELECTROMECANICA!H125+ALIMENTARIAS!H125+VINCULACIÓN!H125+'INOVACIÓN AGRICOLA SUSTENTABLE'!H125+'SERVICIOS ESCOLARES'!H125+PLANEACION!H125+'DESARROLLO ACADEMICO-CEIN'!H125+FINANZAS!H125+CALIDAD!H125+RECURSOS!H125+ADMINISTRACION!H125</f>
        <v>0</v>
      </c>
      <c r="I128" s="308"/>
      <c r="J128" s="308"/>
    </row>
    <row r="129" spans="1:12" ht="28.5" x14ac:dyDescent="0.2">
      <c r="A129" s="427">
        <v>2831</v>
      </c>
      <c r="B129" s="428" t="s">
        <v>284</v>
      </c>
      <c r="C129" s="307">
        <f t="shared" si="3"/>
        <v>0</v>
      </c>
      <c r="D129" s="187"/>
      <c r="E129" s="308">
        <f>ELECTROMECANICA!E126+ALIMENTARIAS!E126+VINCULACIÓN!E126+'INOVACIÓN AGRICOLA SUSTENTABLE'!E126+'SERVICIOS ESCOLARES'!E126+PLANEACION!E126+'DESARROLLO ACADEMICO-CEIN'!E126+FINANZAS!E126+CALIDAD!E126+RECURSOS!E126+ADMINISTRACION!E126</f>
        <v>0</v>
      </c>
      <c r="F129" s="308">
        <f>ELECTROMECANICA!F126+ALIMENTARIAS!F126+VINCULACIÓN!F126+'INOVACIÓN AGRICOLA SUSTENTABLE'!F126+'SERVICIOS ESCOLARES'!F126+PLANEACION!F126+'DESARROLLO ACADEMICO-CEIN'!F126+FINANZAS!F126+CALIDAD!F126+RECURSOS!F126+ADMINISTRACION!F126</f>
        <v>0</v>
      </c>
      <c r="G129" s="308">
        <f>ELECTROMECANICA!G126+ALIMENTARIAS!G126+VINCULACIÓN!G126+'INOVACIÓN AGRICOLA SUSTENTABLE'!G126+'SERVICIOS ESCOLARES'!G126+PLANEACION!G126+'DESARROLLO ACADEMICO-CEIN'!G126+FINANZAS!G126+CALIDAD!G126+RECURSOS!G126+ADMINISTRACION!G126</f>
        <v>0</v>
      </c>
      <c r="H129" s="308">
        <f>ELECTROMECANICA!H126+ALIMENTARIAS!H126+VINCULACIÓN!H126+'INOVACIÓN AGRICOLA SUSTENTABLE'!H126+'SERVICIOS ESCOLARES'!H126+PLANEACION!H126+'DESARROLLO ACADEMICO-CEIN'!H126+FINANZAS!H126+CALIDAD!H126+RECURSOS!H126+ADMINISTRACION!H126</f>
        <v>0</v>
      </c>
      <c r="I129" s="308"/>
      <c r="J129" s="308"/>
    </row>
    <row r="130" spans="1:12" ht="14.25" x14ac:dyDescent="0.2">
      <c r="A130" s="427">
        <v>2911</v>
      </c>
      <c r="B130" s="428" t="s">
        <v>70</v>
      </c>
      <c r="C130" s="307">
        <f t="shared" si="3"/>
        <v>37170</v>
      </c>
      <c r="D130" s="187"/>
      <c r="E130" s="308">
        <f>ELECTROMECANICA!E127+ALIMENTARIAS!E127+VINCULACIÓN!E127+'INOVACIÓN AGRICOLA SUSTENTABLE'!E127+'SERVICIOS ESCOLARES'!E127+PLANEACION!E127+'DESARROLLO ACADEMICO-CEIN'!E127+FINANZAS!E127+CALIDAD!E127+RECURSOS!E127+ADMINISTRACION!E127</f>
        <v>0</v>
      </c>
      <c r="F130" s="308">
        <f>ELECTROMECANICA!F127+ALIMENTARIAS!F127+VINCULACIÓN!F127+'INOVACIÓN AGRICOLA SUSTENTABLE'!F127+'SERVICIOS ESCOLARES'!F127+PLANEACION!F127+'DESARROLLO ACADEMICO-CEIN'!F127+FINANZAS!F127+CALIDAD!F127+RECURSOS!F127+ADMINISTRACION!F127</f>
        <v>0</v>
      </c>
      <c r="G130" s="308">
        <f>ELECTROMECANICA!G127+ALIMENTARIAS!G127+VINCULACIÓN!G127+'INOVACIÓN AGRICOLA SUSTENTABLE'!G127+'SERVICIOS ESCOLARES'!G127+PLANEACION!G127+'DESARROLLO ACADEMICO-CEIN'!G127+FINANZAS!G127+CALIDAD!G127+RECURSOS!G127+ADMINISTRACION!G127</f>
        <v>0</v>
      </c>
      <c r="H130" s="308">
        <f>ELECTROMECANICA!H127+ALIMENTARIAS!H127+VINCULACIÓN!H127+'INOVACIÓN AGRICOLA SUSTENTABLE'!H127+'SERVICIOS ESCOLARES'!H127+PLANEACION!H127+'DESARROLLO ACADEMICO-CEIN'!H127+FINANZAS!H127+CALIDAD!H127+RECURSOS!H127+ADMINISTRACION!H127</f>
        <v>37170</v>
      </c>
      <c r="I130" s="308"/>
      <c r="J130" s="308"/>
    </row>
    <row r="131" spans="1:12" ht="28.5" x14ac:dyDescent="0.2">
      <c r="A131" s="427">
        <v>2921</v>
      </c>
      <c r="B131" s="428" t="s">
        <v>71</v>
      </c>
      <c r="C131" s="307">
        <f t="shared" si="3"/>
        <v>13500</v>
      </c>
      <c r="D131" s="187"/>
      <c r="E131" s="308">
        <f>ELECTROMECANICA!E128+ALIMENTARIAS!E128+VINCULACIÓN!E128+'INOVACIÓN AGRICOLA SUSTENTABLE'!E128+'SERVICIOS ESCOLARES'!E128+PLANEACION!E128+'DESARROLLO ACADEMICO-CEIN'!E128+FINANZAS!E128+CALIDAD!E128+RECURSOS!E128+ADMINISTRACION!E128</f>
        <v>0</v>
      </c>
      <c r="F131" s="308">
        <f>ELECTROMECANICA!F128+ALIMENTARIAS!F128+VINCULACIÓN!F128+'INOVACIÓN AGRICOLA SUSTENTABLE'!F128+'SERVICIOS ESCOLARES'!F128+PLANEACION!F128+'DESARROLLO ACADEMICO-CEIN'!F128+FINANZAS!F128+CALIDAD!F128+RECURSOS!F128+ADMINISTRACION!F128</f>
        <v>0</v>
      </c>
      <c r="G131" s="308">
        <f>ELECTROMECANICA!G128+ALIMENTARIAS!G128+VINCULACIÓN!G128+'INOVACIÓN AGRICOLA SUSTENTABLE'!G128+'SERVICIOS ESCOLARES'!G128+PLANEACION!G128+'DESARROLLO ACADEMICO-CEIN'!G128+FINANZAS!G128+CALIDAD!G128+RECURSOS!G128+ADMINISTRACION!G128</f>
        <v>13500</v>
      </c>
      <c r="H131" s="308">
        <f>ELECTROMECANICA!H128+ALIMENTARIAS!H128+VINCULACIÓN!H128+'INOVACIÓN AGRICOLA SUSTENTABLE'!H128+'SERVICIOS ESCOLARES'!H128+PLANEACION!H128+'DESARROLLO ACADEMICO-CEIN'!H128+FINANZAS!H128+CALIDAD!H128+RECURSOS!H128+ADMINISTRACION!H128</f>
        <v>0</v>
      </c>
      <c r="I131" s="308"/>
      <c r="J131" s="308"/>
    </row>
    <row r="132" spans="1:12" ht="48.6" customHeight="1" x14ac:dyDescent="0.2">
      <c r="A132" s="427">
        <v>2931</v>
      </c>
      <c r="B132" s="428" t="s">
        <v>72</v>
      </c>
      <c r="C132" s="307">
        <f t="shared" si="3"/>
        <v>0</v>
      </c>
      <c r="D132" s="187"/>
      <c r="E132" s="308">
        <f>ELECTROMECANICA!E129+ALIMENTARIAS!E129+VINCULACIÓN!E129+'INOVACIÓN AGRICOLA SUSTENTABLE'!E129+'SERVICIOS ESCOLARES'!E129+PLANEACION!E129+'DESARROLLO ACADEMICO-CEIN'!E129+FINANZAS!E129+CALIDAD!E129+RECURSOS!E129+ADMINISTRACION!E129</f>
        <v>0</v>
      </c>
      <c r="F132" s="308">
        <f>ELECTROMECANICA!F129+ALIMENTARIAS!F129+VINCULACIÓN!F129+'INOVACIÓN AGRICOLA SUSTENTABLE'!F129+'SERVICIOS ESCOLARES'!F129+PLANEACION!F129+'DESARROLLO ACADEMICO-CEIN'!F129+FINANZAS!F129+CALIDAD!F129+RECURSOS!F129+ADMINISTRACION!F129</f>
        <v>0</v>
      </c>
      <c r="G132" s="308">
        <f>ELECTROMECANICA!G129+ALIMENTARIAS!G129+VINCULACIÓN!G129+'INOVACIÓN AGRICOLA SUSTENTABLE'!G129+'SERVICIOS ESCOLARES'!G129+PLANEACION!G129+'DESARROLLO ACADEMICO-CEIN'!G129+FINANZAS!G129+CALIDAD!G129+RECURSOS!G129+ADMINISTRACION!G129</f>
        <v>0</v>
      </c>
      <c r="H132" s="308">
        <f>ELECTROMECANICA!H129+ALIMENTARIAS!H129+VINCULACIÓN!H129+'INOVACIÓN AGRICOLA SUSTENTABLE'!H129+'SERVICIOS ESCOLARES'!H129+PLANEACION!H129+'DESARROLLO ACADEMICO-CEIN'!H129+FINANZAS!H129+CALIDAD!H129+RECURSOS!H129+ADMINISTRACION!H129</f>
        <v>0</v>
      </c>
      <c r="I132" s="308"/>
      <c r="J132" s="308"/>
    </row>
    <row r="133" spans="1:12" ht="42.75" x14ac:dyDescent="0.2">
      <c r="A133" s="427">
        <v>2941</v>
      </c>
      <c r="B133" s="428" t="s">
        <v>285</v>
      </c>
      <c r="C133" s="307">
        <f t="shared" si="3"/>
        <v>24000</v>
      </c>
      <c r="D133" s="187"/>
      <c r="E133" s="308">
        <f>ELECTROMECANICA!E130+ALIMENTARIAS!E130+VINCULACIÓN!E130+'INOVACIÓN AGRICOLA SUSTENTABLE'!E130+'SERVICIOS ESCOLARES'!E130+PLANEACION!E130+'DESARROLLO ACADEMICO-CEIN'!E130+FINANZAS!E130+CALIDAD!E130+RECURSOS!E130+ADMINISTRACION!E130</f>
        <v>0</v>
      </c>
      <c r="F133" s="308">
        <f>ELECTROMECANICA!F130+ALIMENTARIAS!F130+VINCULACIÓN!F130+'INOVACIÓN AGRICOLA SUSTENTABLE'!F130+'SERVICIOS ESCOLARES'!F130+PLANEACION!F130+'DESARROLLO ACADEMICO-CEIN'!F130+FINANZAS!F130+CALIDAD!F130+RECURSOS!F130+ADMINISTRACION!F130</f>
        <v>0</v>
      </c>
      <c r="G133" s="308">
        <f>ELECTROMECANICA!G130+ALIMENTARIAS!G130+VINCULACIÓN!G130+'INOVACIÓN AGRICOLA SUSTENTABLE'!G130+'SERVICIOS ESCOLARES'!G130+PLANEACION!G130+'DESARROLLO ACADEMICO-CEIN'!G130+FINANZAS!G130+CALIDAD!G130+RECURSOS!G130+ADMINISTRACION!G130</f>
        <v>0</v>
      </c>
      <c r="H133" s="308">
        <f>ELECTROMECANICA!H130+ALIMENTARIAS!H130+VINCULACIÓN!H130+'INOVACIÓN AGRICOLA SUSTENTABLE'!H130+'SERVICIOS ESCOLARES'!H130+PLANEACION!H130+'DESARROLLO ACADEMICO-CEIN'!H130+FINANZAS!H130+CALIDAD!H130+RECURSOS!H130+ADMINISTRACION!H130</f>
        <v>24000</v>
      </c>
      <c r="I133" s="308"/>
      <c r="J133" s="308"/>
    </row>
    <row r="134" spans="1:12" ht="42.75" x14ac:dyDescent="0.2">
      <c r="A134" s="427">
        <v>2951</v>
      </c>
      <c r="B134" s="428" t="s">
        <v>286</v>
      </c>
      <c r="C134" s="307">
        <f t="shared" si="3"/>
        <v>900</v>
      </c>
      <c r="D134" s="187"/>
      <c r="E134" s="308">
        <f>ELECTROMECANICA!E131+ALIMENTARIAS!E131+VINCULACIÓN!E131+'INOVACIÓN AGRICOLA SUSTENTABLE'!E131+'SERVICIOS ESCOLARES'!E131+PLANEACION!E131+'DESARROLLO ACADEMICO-CEIN'!E131+FINANZAS!E131+CALIDAD!E131+RECURSOS!E131+ADMINISTRACION!E131</f>
        <v>0</v>
      </c>
      <c r="F134" s="308">
        <f>ELECTROMECANICA!F131+ALIMENTARIAS!F131+VINCULACIÓN!F131+'INOVACIÓN AGRICOLA SUSTENTABLE'!F131+'SERVICIOS ESCOLARES'!F131+PLANEACION!F131+'DESARROLLO ACADEMICO-CEIN'!F131+FINANZAS!F131+CALIDAD!F131+RECURSOS!F131+ADMINISTRACION!F131</f>
        <v>0</v>
      </c>
      <c r="G134" s="308">
        <f>ELECTROMECANICA!G131+ALIMENTARIAS!G131+VINCULACIÓN!G131+'INOVACIÓN AGRICOLA SUSTENTABLE'!G131+'SERVICIOS ESCOLARES'!G131+PLANEACION!G131+'DESARROLLO ACADEMICO-CEIN'!G131+FINANZAS!G131+CALIDAD!G131+RECURSOS!G131+ADMINISTRACION!G131</f>
        <v>0</v>
      </c>
      <c r="H134" s="308">
        <f>ELECTROMECANICA!H131+ALIMENTARIAS!H131+VINCULACIÓN!H131+'INOVACIÓN AGRICOLA SUSTENTABLE'!H131+'SERVICIOS ESCOLARES'!H131+PLANEACION!H131+'DESARROLLO ACADEMICO-CEIN'!H131+FINANZAS!H131+CALIDAD!H131+RECURSOS!H131+ADMINISTRACION!H131</f>
        <v>900</v>
      </c>
      <c r="I134" s="308"/>
      <c r="J134" s="308"/>
    </row>
    <row r="135" spans="1:12" ht="28.5" x14ac:dyDescent="0.2">
      <c r="A135" s="427">
        <v>2961</v>
      </c>
      <c r="B135" s="428" t="s">
        <v>75</v>
      </c>
      <c r="C135" s="307">
        <f t="shared" si="3"/>
        <v>32200</v>
      </c>
      <c r="D135" s="187"/>
      <c r="E135" s="308">
        <f>ELECTROMECANICA!E132+ALIMENTARIAS!E132+VINCULACIÓN!E132+'INOVACIÓN AGRICOLA SUSTENTABLE'!E132+'SERVICIOS ESCOLARES'!E132+PLANEACION!E132+'DESARROLLO ACADEMICO-CEIN'!E132+FINANZAS!E132+CALIDAD!E132+RECURSOS!E132+ADMINISTRACION!E132</f>
        <v>0</v>
      </c>
      <c r="F135" s="308">
        <f>ELECTROMECANICA!F132+ALIMENTARIAS!F132+VINCULACIÓN!F132+'INOVACIÓN AGRICOLA SUSTENTABLE'!F132+'SERVICIOS ESCOLARES'!F132+PLANEACION!F132+'DESARROLLO ACADEMICO-CEIN'!F132+FINANZAS!F132+CALIDAD!F132+RECURSOS!F132+ADMINISTRACION!F132</f>
        <v>0</v>
      </c>
      <c r="G135" s="308">
        <f>ELECTROMECANICA!G132+ALIMENTARIAS!G132+VINCULACIÓN!G132+'INOVACIÓN AGRICOLA SUSTENTABLE'!G132+'SERVICIOS ESCOLARES'!G132+PLANEACION!G132+'DESARROLLO ACADEMICO-CEIN'!G132+FINANZAS!G132+CALIDAD!G132+RECURSOS!G132+ADMINISTRACION!G132</f>
        <v>32200</v>
      </c>
      <c r="H135" s="308">
        <f>ELECTROMECANICA!H132+ALIMENTARIAS!H132+VINCULACIÓN!H132+'INOVACIÓN AGRICOLA SUSTENTABLE'!H132+'SERVICIOS ESCOLARES'!H132+PLANEACION!H132+'DESARROLLO ACADEMICO-CEIN'!H132+FINANZAS!H132+CALIDAD!H132+RECURSOS!H132+ADMINISTRACION!H132</f>
        <v>0</v>
      </c>
      <c r="I135" s="308"/>
      <c r="J135" s="308"/>
    </row>
    <row r="136" spans="1:12" ht="42.75" x14ac:dyDescent="0.2">
      <c r="A136" s="427">
        <v>2971</v>
      </c>
      <c r="B136" s="428" t="s">
        <v>287</v>
      </c>
      <c r="C136" s="307">
        <f t="shared" si="3"/>
        <v>0</v>
      </c>
      <c r="D136" s="187"/>
      <c r="E136" s="308">
        <f>ELECTROMECANICA!E133+ALIMENTARIAS!E133+VINCULACIÓN!E133+'INOVACIÓN AGRICOLA SUSTENTABLE'!E133+'SERVICIOS ESCOLARES'!E133+PLANEACION!E133+'DESARROLLO ACADEMICO-CEIN'!E133+FINANZAS!E133+CALIDAD!E133+RECURSOS!E133+ADMINISTRACION!E133</f>
        <v>0</v>
      </c>
      <c r="F136" s="308">
        <f>ELECTROMECANICA!F133+ALIMENTARIAS!F133+VINCULACIÓN!F133+'INOVACIÓN AGRICOLA SUSTENTABLE'!F133+'SERVICIOS ESCOLARES'!F133+PLANEACION!F133+'DESARROLLO ACADEMICO-CEIN'!F133+FINANZAS!F133+CALIDAD!F133+RECURSOS!F133+ADMINISTRACION!F133</f>
        <v>0</v>
      </c>
      <c r="G136" s="308">
        <f>ELECTROMECANICA!G133+ALIMENTARIAS!G133+VINCULACIÓN!G133+'INOVACIÓN AGRICOLA SUSTENTABLE'!G133+'SERVICIOS ESCOLARES'!G133+PLANEACION!G133+'DESARROLLO ACADEMICO-CEIN'!G133+FINANZAS!G133+CALIDAD!G133+RECURSOS!G133+ADMINISTRACION!G133</f>
        <v>0</v>
      </c>
      <c r="H136" s="308">
        <f>ELECTROMECANICA!H133+ALIMENTARIAS!H133+VINCULACIÓN!H133+'INOVACIÓN AGRICOLA SUSTENTABLE'!H133+'SERVICIOS ESCOLARES'!H133+PLANEACION!H133+'DESARROLLO ACADEMICO-CEIN'!H133+FINANZAS!H133+CALIDAD!H133+RECURSOS!H133+ADMINISTRACION!H133</f>
        <v>0</v>
      </c>
      <c r="I136" s="308"/>
      <c r="J136" s="308"/>
    </row>
    <row r="137" spans="1:12" ht="42.75" x14ac:dyDescent="0.2">
      <c r="A137" s="427">
        <v>2981</v>
      </c>
      <c r="B137" s="428" t="s">
        <v>76</v>
      </c>
      <c r="C137" s="307">
        <f t="shared" si="3"/>
        <v>10800</v>
      </c>
      <c r="D137" s="187"/>
      <c r="E137" s="308">
        <f>ELECTROMECANICA!E134+ALIMENTARIAS!E134+VINCULACIÓN!E134+'INOVACIÓN AGRICOLA SUSTENTABLE'!E134+'SERVICIOS ESCOLARES'!E134+PLANEACION!E134+'DESARROLLO ACADEMICO-CEIN'!E134+FINANZAS!E134+CALIDAD!E134+RECURSOS!E134+ADMINISTRACION!E134</f>
        <v>0</v>
      </c>
      <c r="F137" s="308">
        <f>ELECTROMECANICA!F134+ALIMENTARIAS!F134+VINCULACIÓN!F134+'INOVACIÓN AGRICOLA SUSTENTABLE'!F134+'SERVICIOS ESCOLARES'!F134+PLANEACION!F134+'DESARROLLO ACADEMICO-CEIN'!F134+FINANZAS!F134+CALIDAD!F134+RECURSOS!F134+ADMINISTRACION!F134</f>
        <v>0</v>
      </c>
      <c r="G137" s="308">
        <f>ELECTROMECANICA!G134+ALIMENTARIAS!G134+VINCULACIÓN!G134+'INOVACIÓN AGRICOLA SUSTENTABLE'!G134+'SERVICIOS ESCOLARES'!G134+PLANEACION!G134+'DESARROLLO ACADEMICO-CEIN'!G134+FINANZAS!G134+CALIDAD!G134+RECURSOS!G134+ADMINISTRACION!G134</f>
        <v>0</v>
      </c>
      <c r="H137" s="308">
        <f>ELECTROMECANICA!H134+ALIMENTARIAS!H134+VINCULACIÓN!H134+'INOVACIÓN AGRICOLA SUSTENTABLE'!H134+'SERVICIOS ESCOLARES'!H134+PLANEACION!H134+'DESARROLLO ACADEMICO-CEIN'!H134+FINANZAS!H134+CALIDAD!H134+RECURSOS!H134+ADMINISTRACION!H134</f>
        <v>10800</v>
      </c>
      <c r="I137" s="308"/>
      <c r="J137" s="308"/>
    </row>
    <row r="138" spans="1:12" ht="28.5" x14ac:dyDescent="0.2">
      <c r="A138" s="427">
        <v>2991</v>
      </c>
      <c r="B138" s="428" t="s">
        <v>77</v>
      </c>
      <c r="C138" s="307">
        <f t="shared" si="3"/>
        <v>3375</v>
      </c>
      <c r="D138" s="187"/>
      <c r="E138" s="308">
        <f>ELECTROMECANICA!E135+ALIMENTARIAS!E135+VINCULACIÓN!E135+'INOVACIÓN AGRICOLA SUSTENTABLE'!E135+'SERVICIOS ESCOLARES'!E135+PLANEACION!E135+'DESARROLLO ACADEMICO-CEIN'!E135+FINANZAS!E135+CALIDAD!E135+RECURSOS!E135+ADMINISTRACION!E135</f>
        <v>0</v>
      </c>
      <c r="F138" s="308">
        <f>ELECTROMECANICA!F135+ALIMENTARIAS!F135+VINCULACIÓN!F135+'INOVACIÓN AGRICOLA SUSTENTABLE'!F135+'SERVICIOS ESCOLARES'!F135+PLANEACION!F135+'DESARROLLO ACADEMICO-CEIN'!F135+FINANZAS!F135+CALIDAD!F135+RECURSOS!F135+ADMINISTRACION!F135</f>
        <v>0</v>
      </c>
      <c r="G138" s="308">
        <f>ELECTROMECANICA!G135+ALIMENTARIAS!G135+VINCULACIÓN!G135+'INOVACIÓN AGRICOLA SUSTENTABLE'!G135+'SERVICIOS ESCOLARES'!G135+PLANEACION!G135+'DESARROLLO ACADEMICO-CEIN'!G135+FINANZAS!G135+CALIDAD!G135+RECURSOS!G135+ADMINISTRACION!G135</f>
        <v>0</v>
      </c>
      <c r="H138" s="308">
        <f>ELECTROMECANICA!H135+ALIMENTARIAS!H135+VINCULACIÓN!H135+'INOVACIÓN AGRICOLA SUSTENTABLE'!H135+'SERVICIOS ESCOLARES'!H135+PLANEACION!H135+'DESARROLLO ACADEMICO-CEIN'!H135+FINANZAS!H135+CALIDAD!H135+RECURSOS!H135+ADMINISTRACION!H135</f>
        <v>3375</v>
      </c>
      <c r="I138" s="308"/>
      <c r="J138" s="308"/>
    </row>
    <row r="139" spans="1:12" ht="20.25" customHeight="1" x14ac:dyDescent="0.2">
      <c r="A139" s="197"/>
      <c r="B139" s="224" t="s">
        <v>184</v>
      </c>
      <c r="C139" s="225">
        <f>SUM(C75:C138)</f>
        <v>1624715</v>
      </c>
      <c r="D139" s="223"/>
      <c r="E139" s="225">
        <f t="shared" ref="E139:J139" si="4">SUM(E75:E138)</f>
        <v>30000</v>
      </c>
      <c r="F139" s="225">
        <f t="shared" si="4"/>
        <v>409850</v>
      </c>
      <c r="G139" s="225">
        <f t="shared" si="4"/>
        <v>237409.79</v>
      </c>
      <c r="H139" s="225">
        <f t="shared" si="4"/>
        <v>947455.21</v>
      </c>
      <c r="I139" s="225">
        <f t="shared" si="4"/>
        <v>0</v>
      </c>
      <c r="J139" s="225">
        <f t="shared" si="4"/>
        <v>0</v>
      </c>
      <c r="K139" s="613"/>
      <c r="L139" s="391"/>
    </row>
    <row r="140" spans="1:12" ht="14.25" x14ac:dyDescent="0.2">
      <c r="A140" s="427">
        <v>3111</v>
      </c>
      <c r="B140" s="428" t="s">
        <v>288</v>
      </c>
      <c r="C140" s="307">
        <f t="shared" ref="C140:C171" si="5">SUM(E140:H140)</f>
        <v>336000</v>
      </c>
      <c r="D140" s="226"/>
      <c r="E140" s="308">
        <f>ELECTROMECANICA!E137+ALIMENTARIAS!E137+VINCULACIÓN!E137+'INOVACIÓN AGRICOLA SUSTENTABLE'!E137+'SERVICIOS ESCOLARES'!E137+PLANEACION!E137+'DESARROLLO ACADEMICO-CEIN'!E137+FINANZAS!E137+CALIDAD!E137+RECURSOS!E137+ADMINISTRACION!E137</f>
        <v>267500</v>
      </c>
      <c r="F140" s="308">
        <f>ELECTROMECANICA!F137+ALIMENTARIAS!F137+VINCULACIÓN!F137+'INOVACIÓN AGRICOLA SUSTENTABLE'!F137+'SERVICIOS ESCOLARES'!F137+PLANEACION!F137+'DESARROLLO ACADEMICO-CEIN'!F137+FINANZAS!F137+CALIDAD!F137+RECURSOS!F137+ADMINISTRACION!F137</f>
        <v>68500</v>
      </c>
      <c r="G140" s="308">
        <f>ELECTROMECANICA!G137+ALIMENTARIAS!G137+VINCULACIÓN!G137+'INOVACIÓN AGRICOLA SUSTENTABLE'!G137+'SERVICIOS ESCOLARES'!G137+PLANEACION!G137+'DESARROLLO ACADEMICO-CEIN'!G137+FINANZAS!G137+CALIDAD!G137+RECURSOS!G137+ADMINISTRACION!G137</f>
        <v>0</v>
      </c>
      <c r="H140" s="308">
        <f>ELECTROMECANICA!H137+ALIMENTARIAS!H137+VINCULACIÓN!H137+'INOVACIÓN AGRICOLA SUSTENTABLE'!H137+'SERVICIOS ESCOLARES'!H137+PLANEACION!H137+'DESARROLLO ACADEMICO-CEIN'!H137+FINANZAS!H137+CALIDAD!H137+RECURSOS!H137+ADMINISTRACION!H137</f>
        <v>0</v>
      </c>
      <c r="I140" s="308"/>
      <c r="J140" s="308"/>
    </row>
    <row r="141" spans="1:12" ht="14.25" x14ac:dyDescent="0.2">
      <c r="A141" s="427">
        <v>3112</v>
      </c>
      <c r="B141" s="428" t="s">
        <v>289</v>
      </c>
      <c r="C141" s="307">
        <f t="shared" si="5"/>
        <v>0</v>
      </c>
      <c r="D141" s="226"/>
      <c r="E141" s="308">
        <f>ELECTROMECANICA!E138+ALIMENTARIAS!E138+VINCULACIÓN!E138+'INOVACIÓN AGRICOLA SUSTENTABLE'!E138+'SERVICIOS ESCOLARES'!E138+PLANEACION!E138+'DESARROLLO ACADEMICO-CEIN'!E138+FINANZAS!E138+CALIDAD!E138+RECURSOS!E138+ADMINISTRACION!E138</f>
        <v>0</v>
      </c>
      <c r="F141" s="308">
        <f>ELECTROMECANICA!F138+ALIMENTARIAS!F138+VINCULACIÓN!F138+'INOVACIÓN AGRICOLA SUSTENTABLE'!F138+'SERVICIOS ESCOLARES'!F138+PLANEACION!F138+'DESARROLLO ACADEMICO-CEIN'!F138+FINANZAS!F138+CALIDAD!F138+RECURSOS!F138+ADMINISTRACION!F138</f>
        <v>0</v>
      </c>
      <c r="G141" s="308">
        <f>ELECTROMECANICA!G138+ALIMENTARIAS!G138+VINCULACIÓN!G138+'INOVACIÓN AGRICOLA SUSTENTABLE'!G138+'SERVICIOS ESCOLARES'!G138+PLANEACION!G138+'DESARROLLO ACADEMICO-CEIN'!G138+FINANZAS!G138+CALIDAD!G138+RECURSOS!G138+ADMINISTRACION!G138</f>
        <v>0</v>
      </c>
      <c r="H141" s="308">
        <f>ELECTROMECANICA!H138+ALIMENTARIAS!H138+VINCULACIÓN!H138+'INOVACIÓN AGRICOLA SUSTENTABLE'!H138+'SERVICIOS ESCOLARES'!H138+PLANEACION!H138+'DESARROLLO ACADEMICO-CEIN'!H138+FINANZAS!H138+CALIDAD!H138+RECURSOS!H138+ADMINISTRACION!H138</f>
        <v>0</v>
      </c>
      <c r="I141" s="308"/>
      <c r="J141" s="308"/>
      <c r="K141" s="615"/>
      <c r="L141" s="99"/>
    </row>
    <row r="142" spans="1:12" ht="28.5" x14ac:dyDescent="0.2">
      <c r="A142" s="427">
        <v>3113</v>
      </c>
      <c r="B142" s="428" t="s">
        <v>290</v>
      </c>
      <c r="C142" s="307">
        <f t="shared" si="5"/>
        <v>0</v>
      </c>
      <c r="D142" s="226"/>
      <c r="E142" s="308">
        <f>ELECTROMECANICA!E139+ALIMENTARIAS!E139+VINCULACIÓN!E139+'INOVACIÓN AGRICOLA SUSTENTABLE'!E139+'SERVICIOS ESCOLARES'!E139+PLANEACION!E139+'DESARROLLO ACADEMICO-CEIN'!E139+FINANZAS!E139+CALIDAD!E139+RECURSOS!E139+ADMINISTRACION!E139</f>
        <v>0</v>
      </c>
      <c r="F142" s="308">
        <f>ELECTROMECANICA!F139+ALIMENTARIAS!F139+VINCULACIÓN!F139+'INOVACIÓN AGRICOLA SUSTENTABLE'!F139+'SERVICIOS ESCOLARES'!F139+PLANEACION!F139+'DESARROLLO ACADEMICO-CEIN'!F139+FINANZAS!F139+CALIDAD!F139+RECURSOS!F139+ADMINISTRACION!F139</f>
        <v>0</v>
      </c>
      <c r="G142" s="308">
        <f>ELECTROMECANICA!G139+ALIMENTARIAS!G139+VINCULACIÓN!G139+'INOVACIÓN AGRICOLA SUSTENTABLE'!G139+'SERVICIOS ESCOLARES'!G139+PLANEACION!G139+'DESARROLLO ACADEMICO-CEIN'!G139+FINANZAS!G139+CALIDAD!G139+RECURSOS!G139+ADMINISTRACION!G139</f>
        <v>0</v>
      </c>
      <c r="H142" s="308">
        <f>ELECTROMECANICA!H139+ALIMENTARIAS!H139+VINCULACIÓN!H139+'INOVACIÓN AGRICOLA SUSTENTABLE'!H139+'SERVICIOS ESCOLARES'!H139+PLANEACION!H139+'DESARROLLO ACADEMICO-CEIN'!H139+FINANZAS!H139+CALIDAD!H139+RECURSOS!H139+ADMINISTRACION!H139</f>
        <v>0</v>
      </c>
      <c r="I142" s="308"/>
      <c r="J142" s="308"/>
    </row>
    <row r="143" spans="1:12" ht="14.25" x14ac:dyDescent="0.2">
      <c r="A143" s="427">
        <v>3121</v>
      </c>
      <c r="B143" s="428" t="s">
        <v>291</v>
      </c>
      <c r="C143" s="307">
        <f t="shared" si="5"/>
        <v>21600</v>
      </c>
      <c r="D143" s="226"/>
      <c r="E143" s="308">
        <f>ELECTROMECANICA!E140+ALIMENTARIAS!E140+VINCULACIÓN!E140+'INOVACIÓN AGRICOLA SUSTENTABLE'!E140+'SERVICIOS ESCOLARES'!E140+PLANEACION!E140+'DESARROLLO ACADEMICO-CEIN'!E140+FINANZAS!E140+CALIDAD!E140+RECURSOS!E140+ADMINISTRACION!E140</f>
        <v>0</v>
      </c>
      <c r="F143" s="308">
        <f>ELECTROMECANICA!F140+ALIMENTARIAS!F140+VINCULACIÓN!F140+'INOVACIÓN AGRICOLA SUSTENTABLE'!F140+'SERVICIOS ESCOLARES'!F140+PLANEACION!F140+'DESARROLLO ACADEMICO-CEIN'!F140+FINANZAS!F140+CALIDAD!F140+RECURSOS!F140+ADMINISTRACION!F140</f>
        <v>12600</v>
      </c>
      <c r="G143" s="308">
        <f>ELECTROMECANICA!G140+ALIMENTARIAS!G140+VINCULACIÓN!G140+'INOVACIÓN AGRICOLA SUSTENTABLE'!G140+'SERVICIOS ESCOLARES'!G140+PLANEACION!G140+'DESARROLLO ACADEMICO-CEIN'!G140+FINANZAS!G140+CALIDAD!G140+RECURSOS!G140+ADMINISTRACION!G140</f>
        <v>0</v>
      </c>
      <c r="H143" s="308">
        <f>ELECTROMECANICA!H140+ALIMENTARIAS!H140+VINCULACIÓN!H140+'INOVACIÓN AGRICOLA SUSTENTABLE'!H140+'SERVICIOS ESCOLARES'!H140+PLANEACION!H140+'DESARROLLO ACADEMICO-CEIN'!H140+FINANZAS!H140+CALIDAD!H140+RECURSOS!H140+ADMINISTRACION!H140</f>
        <v>9000</v>
      </c>
      <c r="I143" s="308"/>
      <c r="J143" s="308"/>
    </row>
    <row r="144" spans="1:12" ht="14.25" x14ac:dyDescent="0.2">
      <c r="A144" s="427">
        <v>3131</v>
      </c>
      <c r="B144" s="428" t="s">
        <v>292</v>
      </c>
      <c r="C144" s="307">
        <f t="shared" si="5"/>
        <v>0</v>
      </c>
      <c r="D144" s="226"/>
      <c r="E144" s="308">
        <f>ELECTROMECANICA!E141+ALIMENTARIAS!E141+VINCULACIÓN!E141+'INOVACIÓN AGRICOLA SUSTENTABLE'!E141+'SERVICIOS ESCOLARES'!E141+PLANEACION!E141+'DESARROLLO ACADEMICO-CEIN'!E141+FINANZAS!E141+CALIDAD!E141+RECURSOS!E141+ADMINISTRACION!E141</f>
        <v>0</v>
      </c>
      <c r="F144" s="308">
        <f>ELECTROMECANICA!F141+ALIMENTARIAS!F141+VINCULACIÓN!F141+'INOVACIÓN AGRICOLA SUSTENTABLE'!F141+'SERVICIOS ESCOLARES'!F141+PLANEACION!F141+'DESARROLLO ACADEMICO-CEIN'!F141+FINANZAS!F141+CALIDAD!F141+RECURSOS!F141+ADMINISTRACION!F141</f>
        <v>0</v>
      </c>
      <c r="G144" s="308">
        <f>ELECTROMECANICA!G141+ALIMENTARIAS!G141+VINCULACIÓN!G141+'INOVACIÓN AGRICOLA SUSTENTABLE'!G141+'SERVICIOS ESCOLARES'!G141+PLANEACION!G141+'DESARROLLO ACADEMICO-CEIN'!G141+FINANZAS!G141+CALIDAD!G141+RECURSOS!G141+ADMINISTRACION!G141</f>
        <v>0</v>
      </c>
      <c r="H144" s="308">
        <f>ELECTROMECANICA!H141+ALIMENTARIAS!H141+VINCULACIÓN!H141+'INOVACIÓN AGRICOLA SUSTENTABLE'!H141+'SERVICIOS ESCOLARES'!H141+PLANEACION!H141+'DESARROLLO ACADEMICO-CEIN'!H141+FINANZAS!H141+CALIDAD!H141+RECURSOS!H141+ADMINISTRACION!H141</f>
        <v>0</v>
      </c>
      <c r="I144" s="308"/>
      <c r="J144" s="308"/>
    </row>
    <row r="145" spans="1:16" ht="14.25" x14ac:dyDescent="0.2">
      <c r="A145" s="427">
        <v>3141</v>
      </c>
      <c r="B145" s="428" t="s">
        <v>293</v>
      </c>
      <c r="C145" s="307">
        <f t="shared" si="5"/>
        <v>0</v>
      </c>
      <c r="D145" s="226"/>
      <c r="E145" s="308">
        <f>ELECTROMECANICA!E142+ALIMENTARIAS!E142+VINCULACIÓN!E142+'INOVACIÓN AGRICOLA SUSTENTABLE'!E142+'SERVICIOS ESCOLARES'!E142+PLANEACION!E142+'DESARROLLO ACADEMICO-CEIN'!E142+FINANZAS!E142+CALIDAD!E142+RECURSOS!E142+ADMINISTRACION!E142</f>
        <v>0</v>
      </c>
      <c r="F145" s="308">
        <f>ELECTROMECANICA!F142+ALIMENTARIAS!F142+VINCULACIÓN!F142+'INOVACIÓN AGRICOLA SUSTENTABLE'!F142+'SERVICIOS ESCOLARES'!F142+PLANEACION!F142+'DESARROLLO ACADEMICO-CEIN'!F142+FINANZAS!F142+CALIDAD!F142+RECURSOS!F142+ADMINISTRACION!F142</f>
        <v>0</v>
      </c>
      <c r="G145" s="308">
        <f>ELECTROMECANICA!G142+ALIMENTARIAS!G142+VINCULACIÓN!G142+'INOVACIÓN AGRICOLA SUSTENTABLE'!G142+'SERVICIOS ESCOLARES'!G142+PLANEACION!G142+'DESARROLLO ACADEMICO-CEIN'!G142+FINANZAS!G142+CALIDAD!G142+RECURSOS!G142+ADMINISTRACION!G142</f>
        <v>0</v>
      </c>
      <c r="H145" s="308">
        <f>ELECTROMECANICA!H142+ALIMENTARIAS!H142+VINCULACIÓN!H142+'INOVACIÓN AGRICOLA SUSTENTABLE'!H142+'SERVICIOS ESCOLARES'!H142+PLANEACION!H142+'DESARROLLO ACADEMICO-CEIN'!H142+FINANZAS!H142+CALIDAD!H142+RECURSOS!H142+ADMINISTRACION!H142</f>
        <v>0</v>
      </c>
      <c r="I145" s="308"/>
      <c r="J145" s="308"/>
    </row>
    <row r="146" spans="1:16" s="389" customFormat="1" ht="14.25" x14ac:dyDescent="0.2">
      <c r="A146" s="427">
        <v>3151</v>
      </c>
      <c r="B146" s="428" t="s">
        <v>294</v>
      </c>
      <c r="C146" s="307">
        <f t="shared" si="5"/>
        <v>0</v>
      </c>
      <c r="D146" s="226"/>
      <c r="E146" s="308">
        <f>ELECTROMECANICA!E143+ALIMENTARIAS!E143+VINCULACIÓN!E143+'INOVACIÓN AGRICOLA SUSTENTABLE'!E143+'SERVICIOS ESCOLARES'!E143+PLANEACION!E143+'DESARROLLO ACADEMICO-CEIN'!E143+FINANZAS!E143+CALIDAD!E143+RECURSOS!E143+ADMINISTRACION!E143</f>
        <v>0</v>
      </c>
      <c r="F146" s="308">
        <f>ELECTROMECANICA!F143+ALIMENTARIAS!F143+VINCULACIÓN!F143+'INOVACIÓN AGRICOLA SUSTENTABLE'!F143+'SERVICIOS ESCOLARES'!F143+PLANEACION!F143+'DESARROLLO ACADEMICO-CEIN'!F143+FINANZAS!F143+CALIDAD!F143+RECURSOS!F143+ADMINISTRACION!F143</f>
        <v>0</v>
      </c>
      <c r="G146" s="308">
        <f>ELECTROMECANICA!G143+ALIMENTARIAS!G143+VINCULACIÓN!G143+'INOVACIÓN AGRICOLA SUSTENTABLE'!G143+'SERVICIOS ESCOLARES'!G143+PLANEACION!G143+'DESARROLLO ACADEMICO-CEIN'!G143+FINANZAS!G143+CALIDAD!G143+RECURSOS!G143+ADMINISTRACION!G143</f>
        <v>0</v>
      </c>
      <c r="H146" s="308">
        <f>ELECTROMECANICA!H143+ALIMENTARIAS!H143+VINCULACIÓN!H143+'INOVACIÓN AGRICOLA SUSTENTABLE'!H143+'SERVICIOS ESCOLARES'!H143+PLANEACION!H143+'DESARROLLO ACADEMICO-CEIN'!H143+FINANZAS!H143+CALIDAD!H143+RECURSOS!H143+ADMINISTRACION!H143</f>
        <v>0</v>
      </c>
      <c r="I146" s="308"/>
      <c r="J146" s="308"/>
      <c r="K146" s="610"/>
      <c r="N146" s="507"/>
      <c r="P146" s="99"/>
    </row>
    <row r="147" spans="1:16" s="389" customFormat="1" ht="28.5" x14ac:dyDescent="0.2">
      <c r="A147" s="427">
        <v>3161</v>
      </c>
      <c r="B147" s="428" t="s">
        <v>295</v>
      </c>
      <c r="C147" s="307">
        <f t="shared" si="5"/>
        <v>0</v>
      </c>
      <c r="D147" s="226"/>
      <c r="E147" s="308">
        <f>ELECTROMECANICA!E144+ALIMENTARIAS!E144+VINCULACIÓN!E144+'INOVACIÓN AGRICOLA SUSTENTABLE'!E144+'SERVICIOS ESCOLARES'!E144+PLANEACION!E144+'DESARROLLO ACADEMICO-CEIN'!E144+FINANZAS!E144+CALIDAD!E144+RECURSOS!E144+ADMINISTRACION!E144</f>
        <v>0</v>
      </c>
      <c r="F147" s="308">
        <f>ELECTROMECANICA!F144+ALIMENTARIAS!F144+VINCULACIÓN!F144+'INOVACIÓN AGRICOLA SUSTENTABLE'!F144+'SERVICIOS ESCOLARES'!F144+PLANEACION!F144+'DESARROLLO ACADEMICO-CEIN'!F144+FINANZAS!F144+CALIDAD!F144+RECURSOS!F144+ADMINISTRACION!F144</f>
        <v>0</v>
      </c>
      <c r="G147" s="308">
        <f>ELECTROMECANICA!G144+ALIMENTARIAS!G144+VINCULACIÓN!G144+'INOVACIÓN AGRICOLA SUSTENTABLE'!G144+'SERVICIOS ESCOLARES'!G144+PLANEACION!G144+'DESARROLLO ACADEMICO-CEIN'!G144+FINANZAS!G144+CALIDAD!G144+RECURSOS!G144+ADMINISTRACION!G144</f>
        <v>0</v>
      </c>
      <c r="H147" s="308">
        <f>ELECTROMECANICA!H144+ALIMENTARIAS!H144+VINCULACIÓN!H144+'INOVACIÓN AGRICOLA SUSTENTABLE'!H144+'SERVICIOS ESCOLARES'!H144+PLANEACION!H144+'DESARROLLO ACADEMICO-CEIN'!H144+FINANZAS!H144+CALIDAD!H144+RECURSOS!H144+ADMINISTRACION!H144</f>
        <v>0</v>
      </c>
      <c r="I147" s="308"/>
      <c r="J147" s="308"/>
      <c r="K147" s="610"/>
      <c r="N147" s="507"/>
      <c r="P147" s="99"/>
    </row>
    <row r="148" spans="1:16" s="389" customFormat="1" ht="42.75" x14ac:dyDescent="0.2">
      <c r="A148" s="427">
        <v>3171</v>
      </c>
      <c r="B148" s="428" t="s">
        <v>296</v>
      </c>
      <c r="C148" s="307">
        <f t="shared" si="5"/>
        <v>327000</v>
      </c>
      <c r="D148" s="226"/>
      <c r="E148" s="308">
        <f>ELECTROMECANICA!E145+ALIMENTARIAS!E145+VINCULACIÓN!E145+'INOVACIÓN AGRICOLA SUSTENTABLE'!E145+'SERVICIOS ESCOLARES'!E145+PLANEACION!E145+'DESARROLLO ACADEMICO-CEIN'!E145+FINANZAS!E145+CALIDAD!E145+RECURSOS!E145+ADMINISTRACION!E145</f>
        <v>0</v>
      </c>
      <c r="F148" s="308">
        <f>ELECTROMECANICA!F145+ALIMENTARIAS!F145+VINCULACIÓN!F145+'INOVACIÓN AGRICOLA SUSTENTABLE'!F145+'SERVICIOS ESCOLARES'!F145+PLANEACION!F145+'DESARROLLO ACADEMICO-CEIN'!F145+FINANZAS!F145+CALIDAD!F145+RECURSOS!F145+ADMINISTRACION!F145</f>
        <v>295000</v>
      </c>
      <c r="G148" s="308">
        <f>ELECTROMECANICA!G145+ALIMENTARIAS!G145+VINCULACIÓN!G145+'INOVACIÓN AGRICOLA SUSTENTABLE'!G145+'SERVICIOS ESCOLARES'!G145+PLANEACION!G145+'DESARROLLO ACADEMICO-CEIN'!G145+FINANZAS!G145+CALIDAD!G145+RECURSOS!G145+ADMINISTRACION!G145</f>
        <v>21000</v>
      </c>
      <c r="H148" s="308">
        <f>ELECTROMECANICA!H145+ALIMENTARIAS!H145+VINCULACIÓN!H145+'INOVACIÓN AGRICOLA SUSTENTABLE'!H145+'SERVICIOS ESCOLARES'!H145+PLANEACION!H145+'DESARROLLO ACADEMICO-CEIN'!H145+FINANZAS!H145+CALIDAD!H145+RECURSOS!H145+ADMINISTRACION!H145</f>
        <v>11000</v>
      </c>
      <c r="I148" s="308"/>
      <c r="J148" s="308"/>
      <c r="K148" s="610"/>
      <c r="N148" s="507"/>
      <c r="P148" s="99"/>
    </row>
    <row r="149" spans="1:16" s="389" customFormat="1" ht="14.25" x14ac:dyDescent="0.2">
      <c r="A149" s="427">
        <v>3181</v>
      </c>
      <c r="B149" s="428" t="s">
        <v>297</v>
      </c>
      <c r="C149" s="307">
        <f t="shared" si="5"/>
        <v>9100</v>
      </c>
      <c r="D149" s="226"/>
      <c r="E149" s="308">
        <f>ELECTROMECANICA!E146+ALIMENTARIAS!E146+VINCULACIÓN!E146+'INOVACIÓN AGRICOLA SUSTENTABLE'!E146+'SERVICIOS ESCOLARES'!E146+PLANEACION!E146+'DESARROLLO ACADEMICO-CEIN'!E146+FINANZAS!E146+CALIDAD!E146+RECURSOS!E146+ADMINISTRACION!E146</f>
        <v>0</v>
      </c>
      <c r="F149" s="308">
        <f>ELECTROMECANICA!F146+ALIMENTARIAS!F146+VINCULACIÓN!F146+'INOVACIÓN AGRICOLA SUSTENTABLE'!F146+'SERVICIOS ESCOLARES'!F146+PLANEACION!F146+'DESARROLLO ACADEMICO-CEIN'!F146+FINANZAS!F146+CALIDAD!F146+RECURSOS!F146+ADMINISTRACION!F146</f>
        <v>6500</v>
      </c>
      <c r="G149" s="308">
        <f>ELECTROMECANICA!G146+ALIMENTARIAS!G146+VINCULACIÓN!G146+'INOVACIÓN AGRICOLA SUSTENTABLE'!G146+'SERVICIOS ESCOLARES'!G146+PLANEACION!G146+'DESARROLLO ACADEMICO-CEIN'!G146+FINANZAS!G146+CALIDAD!G146+RECURSOS!G146+ADMINISTRACION!G146</f>
        <v>0</v>
      </c>
      <c r="H149" s="308">
        <f>ELECTROMECANICA!H146+ALIMENTARIAS!H146+VINCULACIÓN!H146+'INOVACIÓN AGRICOLA SUSTENTABLE'!H146+'SERVICIOS ESCOLARES'!H146+PLANEACION!H146+'DESARROLLO ACADEMICO-CEIN'!H146+FINANZAS!H146+CALIDAD!H146+RECURSOS!H146+ADMINISTRACION!H146</f>
        <v>2600</v>
      </c>
      <c r="I149" s="308"/>
      <c r="J149" s="308"/>
      <c r="K149" s="610"/>
      <c r="N149" s="507"/>
      <c r="P149" s="99"/>
    </row>
    <row r="150" spans="1:16" s="389" customFormat="1" ht="14.25" x14ac:dyDescent="0.2">
      <c r="A150" s="427">
        <v>3182</v>
      </c>
      <c r="B150" s="428" t="s">
        <v>298</v>
      </c>
      <c r="C150" s="307">
        <f t="shared" si="5"/>
        <v>0</v>
      </c>
      <c r="D150" s="226"/>
      <c r="E150" s="308">
        <f>ELECTROMECANICA!E147+ALIMENTARIAS!E147+VINCULACIÓN!E147+'INOVACIÓN AGRICOLA SUSTENTABLE'!E147+'SERVICIOS ESCOLARES'!E147+PLANEACION!E147+'DESARROLLO ACADEMICO-CEIN'!E147+FINANZAS!E147+CALIDAD!E147+RECURSOS!E147+ADMINISTRACION!E147</f>
        <v>0</v>
      </c>
      <c r="F150" s="308">
        <f>ELECTROMECANICA!F147+ALIMENTARIAS!F147+VINCULACIÓN!F147+'INOVACIÓN AGRICOLA SUSTENTABLE'!F147+'SERVICIOS ESCOLARES'!F147+PLANEACION!F147+'DESARROLLO ACADEMICO-CEIN'!F147+FINANZAS!F147+CALIDAD!F147+RECURSOS!F147+ADMINISTRACION!F147</f>
        <v>0</v>
      </c>
      <c r="G150" s="308">
        <f>ELECTROMECANICA!G147+ALIMENTARIAS!G147+VINCULACIÓN!G147+'INOVACIÓN AGRICOLA SUSTENTABLE'!G147+'SERVICIOS ESCOLARES'!G147+PLANEACION!G147+'DESARROLLO ACADEMICO-CEIN'!G147+FINANZAS!G147+CALIDAD!G147+RECURSOS!G147+ADMINISTRACION!G147</f>
        <v>0</v>
      </c>
      <c r="H150" s="308">
        <f>ELECTROMECANICA!H147+ALIMENTARIAS!H147+VINCULACIÓN!H147+'INOVACIÓN AGRICOLA SUSTENTABLE'!H147+'SERVICIOS ESCOLARES'!H147+PLANEACION!H147+'DESARROLLO ACADEMICO-CEIN'!H147+FINANZAS!H147+CALIDAD!H147+RECURSOS!H147+ADMINISTRACION!H147</f>
        <v>0</v>
      </c>
      <c r="I150" s="308"/>
      <c r="J150" s="308"/>
      <c r="K150" s="610"/>
      <c r="N150" s="507"/>
      <c r="P150" s="99"/>
    </row>
    <row r="151" spans="1:16" s="389" customFormat="1" ht="28.5" x14ac:dyDescent="0.2">
      <c r="A151" s="427">
        <v>3191</v>
      </c>
      <c r="B151" s="428" t="s">
        <v>299</v>
      </c>
      <c r="C151" s="307">
        <f t="shared" si="5"/>
        <v>0</v>
      </c>
      <c r="D151" s="226"/>
      <c r="E151" s="308">
        <f>ELECTROMECANICA!E148+ALIMENTARIAS!E148+VINCULACIÓN!E148+'INOVACIÓN AGRICOLA SUSTENTABLE'!E148+'SERVICIOS ESCOLARES'!E148+PLANEACION!E148+'DESARROLLO ACADEMICO-CEIN'!E148+FINANZAS!E148+CALIDAD!E148+RECURSOS!E148+ADMINISTRACION!E148</f>
        <v>0</v>
      </c>
      <c r="F151" s="308">
        <f>ELECTROMECANICA!F148+ALIMENTARIAS!F148+VINCULACIÓN!F148+'INOVACIÓN AGRICOLA SUSTENTABLE'!F148+'SERVICIOS ESCOLARES'!F148+PLANEACION!F148+'DESARROLLO ACADEMICO-CEIN'!F148+FINANZAS!F148+CALIDAD!F148+RECURSOS!F148+ADMINISTRACION!F148</f>
        <v>0</v>
      </c>
      <c r="G151" s="308">
        <f>ELECTROMECANICA!G148+ALIMENTARIAS!G148+VINCULACIÓN!G148+'INOVACIÓN AGRICOLA SUSTENTABLE'!G148+'SERVICIOS ESCOLARES'!G148+PLANEACION!G148+'DESARROLLO ACADEMICO-CEIN'!G148+FINANZAS!G148+CALIDAD!G148+RECURSOS!G148+ADMINISTRACION!G148</f>
        <v>0</v>
      </c>
      <c r="H151" s="308">
        <f>ELECTROMECANICA!H148+ALIMENTARIAS!H148+VINCULACIÓN!H148+'INOVACIÓN AGRICOLA SUSTENTABLE'!H148+'SERVICIOS ESCOLARES'!H148+PLANEACION!H148+'DESARROLLO ACADEMICO-CEIN'!H148+FINANZAS!H148+CALIDAD!H148+RECURSOS!H148+ADMINISTRACION!H148</f>
        <v>0</v>
      </c>
      <c r="I151" s="308"/>
      <c r="J151" s="308"/>
      <c r="K151" s="610"/>
      <c r="N151" s="507"/>
      <c r="P151" s="99"/>
    </row>
    <row r="152" spans="1:16" s="389" customFormat="1" ht="14.25" x14ac:dyDescent="0.2">
      <c r="A152" s="427">
        <v>3192</v>
      </c>
      <c r="B152" s="428" t="s">
        <v>300</v>
      </c>
      <c r="C152" s="307">
        <f t="shared" si="5"/>
        <v>0</v>
      </c>
      <c r="D152" s="226"/>
      <c r="E152" s="308">
        <f>ELECTROMECANICA!E149+ALIMENTARIAS!E149+VINCULACIÓN!E149+'INOVACIÓN AGRICOLA SUSTENTABLE'!E149+'SERVICIOS ESCOLARES'!E149+PLANEACION!E149+'DESARROLLO ACADEMICO-CEIN'!E149+FINANZAS!E149+CALIDAD!E149+RECURSOS!E149+ADMINISTRACION!E149</f>
        <v>0</v>
      </c>
      <c r="F152" s="308">
        <f>ELECTROMECANICA!F149+ALIMENTARIAS!F149+VINCULACIÓN!F149+'INOVACIÓN AGRICOLA SUSTENTABLE'!F149+'SERVICIOS ESCOLARES'!F149+PLANEACION!F149+'DESARROLLO ACADEMICO-CEIN'!F149+FINANZAS!F149+CALIDAD!F149+RECURSOS!F149+ADMINISTRACION!F149</f>
        <v>0</v>
      </c>
      <c r="G152" s="308">
        <f>ELECTROMECANICA!G149+ALIMENTARIAS!G149+VINCULACIÓN!G149+'INOVACIÓN AGRICOLA SUSTENTABLE'!G149+'SERVICIOS ESCOLARES'!G149+PLANEACION!G149+'DESARROLLO ACADEMICO-CEIN'!G149+FINANZAS!G149+CALIDAD!G149+RECURSOS!G149+ADMINISTRACION!G149</f>
        <v>0</v>
      </c>
      <c r="H152" s="308">
        <f>ELECTROMECANICA!H149+ALIMENTARIAS!H149+VINCULACIÓN!H149+'INOVACIÓN AGRICOLA SUSTENTABLE'!H149+'SERVICIOS ESCOLARES'!H149+PLANEACION!H149+'DESARROLLO ACADEMICO-CEIN'!H149+FINANZAS!H149+CALIDAD!H149+RECURSOS!H149+ADMINISTRACION!H149</f>
        <v>0</v>
      </c>
      <c r="I152" s="308"/>
      <c r="J152" s="308"/>
      <c r="K152" s="610"/>
      <c r="N152" s="507"/>
      <c r="P152" s="99"/>
    </row>
    <row r="153" spans="1:16" s="389" customFormat="1" ht="14.25" x14ac:dyDescent="0.2">
      <c r="A153" s="427">
        <v>3211</v>
      </c>
      <c r="B153" s="428" t="s">
        <v>301</v>
      </c>
      <c r="C153" s="307">
        <f t="shared" si="5"/>
        <v>0</v>
      </c>
      <c r="D153" s="226"/>
      <c r="E153" s="308">
        <f>ELECTROMECANICA!E150+ALIMENTARIAS!E150+VINCULACIÓN!E150+'INOVACIÓN AGRICOLA SUSTENTABLE'!E150+'SERVICIOS ESCOLARES'!E150+PLANEACION!E150+'DESARROLLO ACADEMICO-CEIN'!E150+FINANZAS!E150+CALIDAD!E150+RECURSOS!E150+ADMINISTRACION!E150</f>
        <v>0</v>
      </c>
      <c r="F153" s="308">
        <f>ELECTROMECANICA!F150+ALIMENTARIAS!F150+VINCULACIÓN!F150+'INOVACIÓN AGRICOLA SUSTENTABLE'!F150+'SERVICIOS ESCOLARES'!F150+PLANEACION!F150+'DESARROLLO ACADEMICO-CEIN'!F150+FINANZAS!F150+CALIDAD!F150+RECURSOS!F150+ADMINISTRACION!F150</f>
        <v>0</v>
      </c>
      <c r="G153" s="308">
        <f>ELECTROMECANICA!G150+ALIMENTARIAS!G150+VINCULACIÓN!G150+'INOVACIÓN AGRICOLA SUSTENTABLE'!G150+'SERVICIOS ESCOLARES'!G150+PLANEACION!G150+'DESARROLLO ACADEMICO-CEIN'!G150+FINANZAS!G150+CALIDAD!G150+RECURSOS!G150+ADMINISTRACION!G150</f>
        <v>0</v>
      </c>
      <c r="H153" s="308">
        <f>ELECTROMECANICA!H150+ALIMENTARIAS!H150+VINCULACIÓN!H150+'INOVACIÓN AGRICOLA SUSTENTABLE'!H150+'SERVICIOS ESCOLARES'!H150+PLANEACION!H150+'DESARROLLO ACADEMICO-CEIN'!H150+FINANZAS!H150+CALIDAD!H150+RECURSOS!H150+ADMINISTRACION!H150</f>
        <v>0</v>
      </c>
      <c r="I153" s="308"/>
      <c r="J153" s="308"/>
      <c r="K153" s="610"/>
      <c r="N153" s="507"/>
      <c r="P153" s="99"/>
    </row>
    <row r="154" spans="1:16" s="389" customFormat="1" ht="14.25" x14ac:dyDescent="0.2">
      <c r="A154" s="427">
        <v>3221</v>
      </c>
      <c r="B154" s="428" t="s">
        <v>302</v>
      </c>
      <c r="C154" s="307">
        <f t="shared" si="5"/>
        <v>23000</v>
      </c>
      <c r="D154" s="226"/>
      <c r="E154" s="308">
        <f>ELECTROMECANICA!E151+ALIMENTARIAS!E151+VINCULACIÓN!E151+'INOVACIÓN AGRICOLA SUSTENTABLE'!E151+'SERVICIOS ESCOLARES'!E151+PLANEACION!E151+'DESARROLLO ACADEMICO-CEIN'!E151+FINANZAS!E151+CALIDAD!E151+RECURSOS!E151+ADMINISTRACION!E151</f>
        <v>0</v>
      </c>
      <c r="F154" s="308">
        <f>ELECTROMECANICA!F151+ALIMENTARIAS!F151+VINCULACIÓN!F151+'INOVACIÓN AGRICOLA SUSTENTABLE'!F151+'SERVICIOS ESCOLARES'!F151+PLANEACION!F151+'DESARROLLO ACADEMICO-CEIN'!F151+FINANZAS!F151+CALIDAD!F151+RECURSOS!F151+ADMINISTRACION!F151</f>
        <v>23000</v>
      </c>
      <c r="G154" s="308">
        <f>ELECTROMECANICA!G151+ALIMENTARIAS!G151+VINCULACIÓN!G151+'INOVACIÓN AGRICOLA SUSTENTABLE'!G151+'SERVICIOS ESCOLARES'!G151+PLANEACION!G151+'DESARROLLO ACADEMICO-CEIN'!G151+FINANZAS!G151+CALIDAD!G151+RECURSOS!G151+ADMINISTRACION!G151</f>
        <v>0</v>
      </c>
      <c r="H154" s="308">
        <f>ELECTROMECANICA!H151+ALIMENTARIAS!H151+VINCULACIÓN!H151+'INOVACIÓN AGRICOLA SUSTENTABLE'!H151+'SERVICIOS ESCOLARES'!H151+PLANEACION!H151+'DESARROLLO ACADEMICO-CEIN'!H151+FINANZAS!H151+CALIDAD!H151+RECURSOS!H151+ADMINISTRACION!H151</f>
        <v>0</v>
      </c>
      <c r="I154" s="308"/>
      <c r="J154" s="308"/>
      <c r="K154" s="610"/>
      <c r="N154" s="507"/>
      <c r="P154" s="99"/>
    </row>
    <row r="155" spans="1:16" s="389" customFormat="1" ht="14.25" x14ac:dyDescent="0.2">
      <c r="A155" s="427">
        <v>3231</v>
      </c>
      <c r="B155" s="428" t="s">
        <v>303</v>
      </c>
      <c r="C155" s="307">
        <f t="shared" si="5"/>
        <v>0</v>
      </c>
      <c r="D155" s="226"/>
      <c r="E155" s="308">
        <f>ELECTROMECANICA!E152+ALIMENTARIAS!E152+VINCULACIÓN!E152+'INOVACIÓN AGRICOLA SUSTENTABLE'!E152+'SERVICIOS ESCOLARES'!E152+PLANEACION!E152+'DESARROLLO ACADEMICO-CEIN'!E152+FINANZAS!E152+CALIDAD!E152+RECURSOS!E152+ADMINISTRACION!E152</f>
        <v>0</v>
      </c>
      <c r="F155" s="308">
        <f>ELECTROMECANICA!F152+ALIMENTARIAS!F152+VINCULACIÓN!F152+'INOVACIÓN AGRICOLA SUSTENTABLE'!F152+'SERVICIOS ESCOLARES'!F152+PLANEACION!F152+'DESARROLLO ACADEMICO-CEIN'!F152+FINANZAS!F152+CALIDAD!F152+RECURSOS!F152+ADMINISTRACION!F152</f>
        <v>0</v>
      </c>
      <c r="G155" s="308">
        <f>ELECTROMECANICA!G152+ALIMENTARIAS!G152+VINCULACIÓN!G152+'INOVACIÓN AGRICOLA SUSTENTABLE'!G152+'SERVICIOS ESCOLARES'!G152+PLANEACION!G152+'DESARROLLO ACADEMICO-CEIN'!G152+FINANZAS!G152+CALIDAD!G152+RECURSOS!G152+ADMINISTRACION!G152</f>
        <v>0</v>
      </c>
      <c r="H155" s="308">
        <f>ELECTROMECANICA!H152+ALIMENTARIAS!H152+VINCULACIÓN!H152+'INOVACIÓN AGRICOLA SUSTENTABLE'!H152+'SERVICIOS ESCOLARES'!H152+PLANEACION!H152+'DESARROLLO ACADEMICO-CEIN'!H152+FINANZAS!H152+CALIDAD!H152+RECURSOS!H152+ADMINISTRACION!H152</f>
        <v>0</v>
      </c>
      <c r="I155" s="308"/>
      <c r="J155" s="308"/>
      <c r="K155" s="610"/>
      <c r="N155" s="507"/>
      <c r="P155" s="99"/>
    </row>
    <row r="156" spans="1:16" s="389" customFormat="1" ht="28.5" x14ac:dyDescent="0.2">
      <c r="A156" s="427">
        <v>3232</v>
      </c>
      <c r="B156" s="428" t="s">
        <v>304</v>
      </c>
      <c r="C156" s="307">
        <f t="shared" si="5"/>
        <v>0</v>
      </c>
      <c r="D156" s="226"/>
      <c r="E156" s="308">
        <f>ELECTROMECANICA!E153+ALIMENTARIAS!E153+VINCULACIÓN!E153+'INOVACIÓN AGRICOLA SUSTENTABLE'!E153+'SERVICIOS ESCOLARES'!E153+PLANEACION!E153+'DESARROLLO ACADEMICO-CEIN'!E153+FINANZAS!E153+CALIDAD!E153+RECURSOS!E153+ADMINISTRACION!E153</f>
        <v>0</v>
      </c>
      <c r="F156" s="308">
        <f>ELECTROMECANICA!F153+ALIMENTARIAS!F153+VINCULACIÓN!F153+'INOVACIÓN AGRICOLA SUSTENTABLE'!F153+'SERVICIOS ESCOLARES'!F153+PLANEACION!F153+'DESARROLLO ACADEMICO-CEIN'!F153+FINANZAS!F153+CALIDAD!F153+RECURSOS!F153+ADMINISTRACION!F153</f>
        <v>0</v>
      </c>
      <c r="G156" s="308">
        <f>ELECTROMECANICA!G153+ALIMENTARIAS!G153+VINCULACIÓN!G153+'INOVACIÓN AGRICOLA SUSTENTABLE'!G153+'SERVICIOS ESCOLARES'!G153+PLANEACION!G153+'DESARROLLO ACADEMICO-CEIN'!G153+FINANZAS!G153+CALIDAD!G153+RECURSOS!G153+ADMINISTRACION!G153</f>
        <v>0</v>
      </c>
      <c r="H156" s="308">
        <f>ELECTROMECANICA!H153+ALIMENTARIAS!H153+VINCULACIÓN!H153+'INOVACIÓN AGRICOLA SUSTENTABLE'!H153+'SERVICIOS ESCOLARES'!H153+PLANEACION!H153+'DESARROLLO ACADEMICO-CEIN'!H153+FINANZAS!H153+CALIDAD!H153+RECURSOS!H153+ADMINISTRACION!H153</f>
        <v>0</v>
      </c>
      <c r="I156" s="308"/>
      <c r="J156" s="308"/>
      <c r="K156" s="610"/>
      <c r="N156" s="507"/>
      <c r="P156" s="99"/>
    </row>
    <row r="157" spans="1:16" s="389" customFormat="1" ht="42.75" x14ac:dyDescent="0.2">
      <c r="A157" s="427">
        <v>3241</v>
      </c>
      <c r="B157" s="428" t="s">
        <v>305</v>
      </c>
      <c r="C157" s="307">
        <f t="shared" si="5"/>
        <v>0</v>
      </c>
      <c r="D157" s="226"/>
      <c r="E157" s="308">
        <f>ELECTROMECANICA!E154+ALIMENTARIAS!E154+VINCULACIÓN!E154+'INOVACIÓN AGRICOLA SUSTENTABLE'!E154+'SERVICIOS ESCOLARES'!E154+PLANEACION!E154+'DESARROLLO ACADEMICO-CEIN'!E154+FINANZAS!E154+CALIDAD!E154+RECURSOS!E154+ADMINISTRACION!E154</f>
        <v>0</v>
      </c>
      <c r="F157" s="308">
        <f>ELECTROMECANICA!F154+ALIMENTARIAS!F154+VINCULACIÓN!F154+'INOVACIÓN AGRICOLA SUSTENTABLE'!F154+'SERVICIOS ESCOLARES'!F154+PLANEACION!F154+'DESARROLLO ACADEMICO-CEIN'!F154+FINANZAS!F154+CALIDAD!F154+RECURSOS!F154+ADMINISTRACION!F154</f>
        <v>0</v>
      </c>
      <c r="G157" s="308">
        <f>ELECTROMECANICA!G154+ALIMENTARIAS!G154+VINCULACIÓN!G154+'INOVACIÓN AGRICOLA SUSTENTABLE'!G154+'SERVICIOS ESCOLARES'!G154+PLANEACION!G154+'DESARROLLO ACADEMICO-CEIN'!G154+FINANZAS!G154+CALIDAD!G154+RECURSOS!G154+ADMINISTRACION!G154</f>
        <v>0</v>
      </c>
      <c r="H157" s="308">
        <f>ELECTROMECANICA!H154+ALIMENTARIAS!H154+VINCULACIÓN!H154+'INOVACIÓN AGRICOLA SUSTENTABLE'!H154+'SERVICIOS ESCOLARES'!H154+PLANEACION!H154+'DESARROLLO ACADEMICO-CEIN'!H154+FINANZAS!H154+CALIDAD!H154+RECURSOS!H154+ADMINISTRACION!H154</f>
        <v>0</v>
      </c>
      <c r="I157" s="308"/>
      <c r="J157" s="308"/>
      <c r="K157" s="610"/>
      <c r="N157" s="507"/>
      <c r="P157" s="99"/>
    </row>
    <row r="158" spans="1:16" s="389" customFormat="1" ht="71.25" x14ac:dyDescent="0.2">
      <c r="A158" s="427">
        <v>3251</v>
      </c>
      <c r="B158" s="428" t="s">
        <v>306</v>
      </c>
      <c r="C158" s="307">
        <f t="shared" si="5"/>
        <v>0</v>
      </c>
      <c r="D158" s="226"/>
      <c r="E158" s="308">
        <f>ELECTROMECANICA!E155+ALIMENTARIAS!E155+VINCULACIÓN!E155+'INOVACIÓN AGRICOLA SUSTENTABLE'!E155+'SERVICIOS ESCOLARES'!E155+PLANEACION!E155+'DESARROLLO ACADEMICO-CEIN'!E155+FINANZAS!E155+CALIDAD!E155+RECURSOS!E155+ADMINISTRACION!E155</f>
        <v>0</v>
      </c>
      <c r="F158" s="308">
        <f>ELECTROMECANICA!F155+ALIMENTARIAS!F155+VINCULACIÓN!F155+'INOVACIÓN AGRICOLA SUSTENTABLE'!F155+'SERVICIOS ESCOLARES'!F155+PLANEACION!F155+'DESARROLLO ACADEMICO-CEIN'!F155+FINANZAS!F155+CALIDAD!F155+RECURSOS!F155+ADMINISTRACION!F155</f>
        <v>0</v>
      </c>
      <c r="G158" s="308">
        <f>ELECTROMECANICA!G155+ALIMENTARIAS!G155+VINCULACIÓN!G155+'INOVACIÓN AGRICOLA SUSTENTABLE'!G155+'SERVICIOS ESCOLARES'!G155+PLANEACION!G155+'DESARROLLO ACADEMICO-CEIN'!G155+FINANZAS!G155+CALIDAD!G155+RECURSOS!G155+ADMINISTRACION!G155</f>
        <v>0</v>
      </c>
      <c r="H158" s="308">
        <f>ELECTROMECANICA!H155+ALIMENTARIAS!H155+VINCULACIÓN!H155+'INOVACIÓN AGRICOLA SUSTENTABLE'!H155+'SERVICIOS ESCOLARES'!H155+PLANEACION!H155+'DESARROLLO ACADEMICO-CEIN'!H155+FINANZAS!H155+CALIDAD!H155+RECURSOS!H155+ADMINISTRACION!H155</f>
        <v>0</v>
      </c>
      <c r="I158" s="308"/>
      <c r="J158" s="308"/>
      <c r="K158" s="610"/>
      <c r="N158" s="507"/>
      <c r="P158" s="99"/>
    </row>
    <row r="159" spans="1:16" s="389" customFormat="1" ht="57" x14ac:dyDescent="0.2">
      <c r="A159" s="427">
        <v>3252</v>
      </c>
      <c r="B159" s="428" t="s">
        <v>307</v>
      </c>
      <c r="C159" s="307">
        <f t="shared" si="5"/>
        <v>0</v>
      </c>
      <c r="D159" s="226"/>
      <c r="E159" s="308">
        <f>ELECTROMECANICA!E156+ALIMENTARIAS!E156+VINCULACIÓN!E156+'INOVACIÓN AGRICOLA SUSTENTABLE'!E156+'SERVICIOS ESCOLARES'!E156+PLANEACION!E156+'DESARROLLO ACADEMICO-CEIN'!E156+FINANZAS!E156+CALIDAD!E156+RECURSOS!E156+ADMINISTRACION!E156</f>
        <v>0</v>
      </c>
      <c r="F159" s="308">
        <f>ELECTROMECANICA!F156+ALIMENTARIAS!F156+VINCULACIÓN!F156+'INOVACIÓN AGRICOLA SUSTENTABLE'!F156+'SERVICIOS ESCOLARES'!F156+PLANEACION!F156+'DESARROLLO ACADEMICO-CEIN'!F156+FINANZAS!F156+CALIDAD!F156+RECURSOS!F156+ADMINISTRACION!F156</f>
        <v>0</v>
      </c>
      <c r="G159" s="308">
        <f>ELECTROMECANICA!G156+ALIMENTARIAS!G156+VINCULACIÓN!G156+'INOVACIÓN AGRICOLA SUSTENTABLE'!G156+'SERVICIOS ESCOLARES'!G156+PLANEACION!G156+'DESARROLLO ACADEMICO-CEIN'!G156+FINANZAS!G156+CALIDAD!G156+RECURSOS!G156+ADMINISTRACION!G156</f>
        <v>0</v>
      </c>
      <c r="H159" s="308">
        <f>ELECTROMECANICA!H156+ALIMENTARIAS!H156+VINCULACIÓN!H156+'INOVACIÓN AGRICOLA SUSTENTABLE'!H156+'SERVICIOS ESCOLARES'!H156+PLANEACION!H156+'DESARROLLO ACADEMICO-CEIN'!H156+FINANZAS!H156+CALIDAD!H156+RECURSOS!H156+ADMINISTRACION!H156</f>
        <v>0</v>
      </c>
      <c r="I159" s="308"/>
      <c r="J159" s="308"/>
      <c r="K159" s="610"/>
      <c r="N159" s="507"/>
      <c r="P159" s="99"/>
    </row>
    <row r="160" spans="1:16" s="389" customFormat="1" ht="57" x14ac:dyDescent="0.2">
      <c r="A160" s="427">
        <v>3253</v>
      </c>
      <c r="B160" s="428" t="s">
        <v>308</v>
      </c>
      <c r="C160" s="307">
        <f t="shared" si="5"/>
        <v>0</v>
      </c>
      <c r="D160" s="226"/>
      <c r="E160" s="308">
        <f>ELECTROMECANICA!E157+ALIMENTARIAS!E157+VINCULACIÓN!E157+'INOVACIÓN AGRICOLA SUSTENTABLE'!E157+'SERVICIOS ESCOLARES'!E157+PLANEACION!E157+'DESARROLLO ACADEMICO-CEIN'!E157+FINANZAS!E157+CALIDAD!E157+RECURSOS!E157+ADMINISTRACION!E157</f>
        <v>0</v>
      </c>
      <c r="F160" s="308">
        <f>ELECTROMECANICA!F157+ALIMENTARIAS!F157+VINCULACIÓN!F157+'INOVACIÓN AGRICOLA SUSTENTABLE'!F157+'SERVICIOS ESCOLARES'!F157+PLANEACION!F157+'DESARROLLO ACADEMICO-CEIN'!F157+FINANZAS!F157+CALIDAD!F157+RECURSOS!F157+ADMINISTRACION!F157</f>
        <v>0</v>
      </c>
      <c r="G160" s="308">
        <f>ELECTROMECANICA!G157+ALIMENTARIAS!G157+VINCULACIÓN!G157+'INOVACIÓN AGRICOLA SUSTENTABLE'!G157+'SERVICIOS ESCOLARES'!G157+PLANEACION!G157+'DESARROLLO ACADEMICO-CEIN'!G157+FINANZAS!G157+CALIDAD!G157+RECURSOS!G157+ADMINISTRACION!G157</f>
        <v>0</v>
      </c>
      <c r="H160" s="308">
        <f>ELECTROMECANICA!H157+ALIMENTARIAS!H157+VINCULACIÓN!H157+'INOVACIÓN AGRICOLA SUSTENTABLE'!H157+'SERVICIOS ESCOLARES'!H157+PLANEACION!H157+'DESARROLLO ACADEMICO-CEIN'!H157+FINANZAS!H157+CALIDAD!H157+RECURSOS!H157+ADMINISTRACION!H157</f>
        <v>0</v>
      </c>
      <c r="I160" s="308"/>
      <c r="J160" s="308"/>
      <c r="K160" s="610"/>
      <c r="N160" s="507"/>
      <c r="P160" s="99"/>
    </row>
    <row r="161" spans="1:16" s="389" customFormat="1" ht="57" x14ac:dyDescent="0.2">
      <c r="A161" s="427">
        <v>3254</v>
      </c>
      <c r="B161" s="428" t="s">
        <v>309</v>
      </c>
      <c r="C161" s="307">
        <f t="shared" si="5"/>
        <v>0</v>
      </c>
      <c r="D161" s="226"/>
      <c r="E161" s="308">
        <f>ELECTROMECANICA!E158+ALIMENTARIAS!E158+VINCULACIÓN!E158+'INOVACIÓN AGRICOLA SUSTENTABLE'!E158+'SERVICIOS ESCOLARES'!E158+PLANEACION!E158+'DESARROLLO ACADEMICO-CEIN'!E158+FINANZAS!E158+CALIDAD!E158+RECURSOS!E158+ADMINISTRACION!E158</f>
        <v>0</v>
      </c>
      <c r="F161" s="308">
        <f>ELECTROMECANICA!F158+ALIMENTARIAS!F158+VINCULACIÓN!F158+'INOVACIÓN AGRICOLA SUSTENTABLE'!F158+'SERVICIOS ESCOLARES'!F158+PLANEACION!F158+'DESARROLLO ACADEMICO-CEIN'!F158+FINANZAS!F158+CALIDAD!F158+RECURSOS!F158+ADMINISTRACION!F158</f>
        <v>0</v>
      </c>
      <c r="G161" s="308">
        <f>ELECTROMECANICA!G158+ALIMENTARIAS!G158+VINCULACIÓN!G158+'INOVACIÓN AGRICOLA SUSTENTABLE'!G158+'SERVICIOS ESCOLARES'!G158+PLANEACION!G158+'DESARROLLO ACADEMICO-CEIN'!G158+FINANZAS!G158+CALIDAD!G158+RECURSOS!G158+ADMINISTRACION!G158</f>
        <v>0</v>
      </c>
      <c r="H161" s="308">
        <f>ELECTROMECANICA!H158+ALIMENTARIAS!H158+VINCULACIÓN!H158+'INOVACIÓN AGRICOLA SUSTENTABLE'!H158+'SERVICIOS ESCOLARES'!H158+PLANEACION!H158+'DESARROLLO ACADEMICO-CEIN'!H158+FINANZAS!H158+CALIDAD!H158+RECURSOS!H158+ADMINISTRACION!H158</f>
        <v>0</v>
      </c>
      <c r="I161" s="308"/>
      <c r="J161" s="308"/>
      <c r="K161" s="610"/>
      <c r="N161" s="507"/>
      <c r="P161" s="99"/>
    </row>
    <row r="162" spans="1:16" s="389" customFormat="1" ht="28.5" x14ac:dyDescent="0.2">
      <c r="A162" s="427">
        <v>3261</v>
      </c>
      <c r="B162" s="428" t="s">
        <v>310</v>
      </c>
      <c r="C162" s="307">
        <f t="shared" si="5"/>
        <v>60500</v>
      </c>
      <c r="D162" s="226"/>
      <c r="E162" s="308">
        <f>ELECTROMECANICA!E159+ALIMENTARIAS!E159+VINCULACIÓN!E159+'INOVACIÓN AGRICOLA SUSTENTABLE'!E159+'SERVICIOS ESCOLARES'!E159+PLANEACION!E159+'DESARROLLO ACADEMICO-CEIN'!E159+FINANZAS!E159+CALIDAD!E159+RECURSOS!E159+ADMINISTRACION!E159</f>
        <v>0</v>
      </c>
      <c r="F162" s="308">
        <f>ELECTROMECANICA!F159+ALIMENTARIAS!F159+VINCULACIÓN!F159+'INOVACIÓN AGRICOLA SUSTENTABLE'!F159+'SERVICIOS ESCOLARES'!F159+PLANEACION!F159+'DESARROLLO ACADEMICO-CEIN'!F159+FINANZAS!F159+CALIDAD!F159+RECURSOS!F159+ADMINISTRACION!F159</f>
        <v>20000</v>
      </c>
      <c r="G162" s="308">
        <f>ELECTROMECANICA!G159+ALIMENTARIAS!G159+VINCULACIÓN!G159+'INOVACIÓN AGRICOLA SUSTENTABLE'!G159+'SERVICIOS ESCOLARES'!G159+PLANEACION!G159+'DESARROLLO ACADEMICO-CEIN'!G159+FINANZAS!G159+CALIDAD!G159+RECURSOS!G159+ADMINISTRACION!G159</f>
        <v>15000</v>
      </c>
      <c r="H162" s="308">
        <f>ELECTROMECANICA!H159+ALIMENTARIAS!H159+VINCULACIÓN!H159+'INOVACIÓN AGRICOLA SUSTENTABLE'!H159+'SERVICIOS ESCOLARES'!H159+PLANEACION!H159+'DESARROLLO ACADEMICO-CEIN'!H159+FINANZAS!H159+CALIDAD!H159+RECURSOS!H159+ADMINISTRACION!H159</f>
        <v>25500</v>
      </c>
      <c r="I162" s="308"/>
      <c r="J162" s="308"/>
      <c r="K162" s="610"/>
      <c r="N162" s="507"/>
      <c r="P162" s="99"/>
    </row>
    <row r="163" spans="1:16" s="389" customFormat="1" ht="14.25" x14ac:dyDescent="0.2">
      <c r="A163" s="427">
        <v>3271</v>
      </c>
      <c r="B163" s="428" t="s">
        <v>311</v>
      </c>
      <c r="C163" s="307">
        <f t="shared" si="5"/>
        <v>0</v>
      </c>
      <c r="D163" s="226"/>
      <c r="E163" s="308">
        <f>ELECTROMECANICA!E160+ALIMENTARIAS!E160+VINCULACIÓN!E160+'INOVACIÓN AGRICOLA SUSTENTABLE'!E160+'SERVICIOS ESCOLARES'!E160+PLANEACION!E160+'DESARROLLO ACADEMICO-CEIN'!E160+FINANZAS!E160+CALIDAD!E160+RECURSOS!E160+ADMINISTRACION!E160</f>
        <v>0</v>
      </c>
      <c r="F163" s="308">
        <f>ELECTROMECANICA!F160+ALIMENTARIAS!F160+VINCULACIÓN!F160+'INOVACIÓN AGRICOLA SUSTENTABLE'!F160+'SERVICIOS ESCOLARES'!F160+PLANEACION!F160+'DESARROLLO ACADEMICO-CEIN'!F160+FINANZAS!F160+CALIDAD!F160+RECURSOS!F160+ADMINISTRACION!F160</f>
        <v>0</v>
      </c>
      <c r="G163" s="308">
        <f>ELECTROMECANICA!G160+ALIMENTARIAS!G160+VINCULACIÓN!G160+'INOVACIÓN AGRICOLA SUSTENTABLE'!G160+'SERVICIOS ESCOLARES'!G160+PLANEACION!G160+'DESARROLLO ACADEMICO-CEIN'!G160+FINANZAS!G160+CALIDAD!G160+RECURSOS!G160+ADMINISTRACION!G160</f>
        <v>0</v>
      </c>
      <c r="H163" s="308">
        <f>ELECTROMECANICA!H160+ALIMENTARIAS!H160+VINCULACIÓN!H160+'INOVACIÓN AGRICOLA SUSTENTABLE'!H160+'SERVICIOS ESCOLARES'!H160+PLANEACION!H160+'DESARROLLO ACADEMICO-CEIN'!H160+FINANZAS!H160+CALIDAD!H160+RECURSOS!H160+ADMINISTRACION!H160</f>
        <v>0</v>
      </c>
      <c r="I163" s="308"/>
      <c r="J163" s="308"/>
      <c r="K163" s="610"/>
      <c r="N163" s="507"/>
      <c r="P163" s="99"/>
    </row>
    <row r="164" spans="1:16" s="389" customFormat="1" ht="14.25" x14ac:dyDescent="0.2">
      <c r="A164" s="427">
        <v>3291</v>
      </c>
      <c r="B164" s="428" t="s">
        <v>312</v>
      </c>
      <c r="C164" s="307">
        <f t="shared" si="5"/>
        <v>78000</v>
      </c>
      <c r="D164" s="226"/>
      <c r="E164" s="308">
        <f>ELECTROMECANICA!E161+ALIMENTARIAS!E161+VINCULACIÓN!E161+'INOVACIÓN AGRICOLA SUSTENTABLE'!E161+'SERVICIOS ESCOLARES'!E161+PLANEACION!E161+'DESARROLLO ACADEMICO-CEIN'!E161+FINANZAS!E161+CALIDAD!E161+RECURSOS!E161+ADMINISTRACION!E161</f>
        <v>0</v>
      </c>
      <c r="F164" s="308">
        <f>ELECTROMECANICA!F161+ALIMENTARIAS!F161+VINCULACIÓN!F161+'INOVACIÓN AGRICOLA SUSTENTABLE'!F161+'SERVICIOS ESCOLARES'!F161+PLANEACION!F161+'DESARROLLO ACADEMICO-CEIN'!F161+FINANZAS!F161+CALIDAD!F161+RECURSOS!F161+ADMINISTRACION!F161</f>
        <v>0</v>
      </c>
      <c r="G164" s="308">
        <f>ELECTROMECANICA!G161+ALIMENTARIAS!G161+VINCULACIÓN!G161+'INOVACIÓN AGRICOLA SUSTENTABLE'!G161+'SERVICIOS ESCOLARES'!G161+PLANEACION!G161+'DESARROLLO ACADEMICO-CEIN'!G161+FINANZAS!G161+CALIDAD!G161+RECURSOS!G161+ADMINISTRACION!G161</f>
        <v>0</v>
      </c>
      <c r="H164" s="308">
        <f>ELECTROMECANICA!H161+ALIMENTARIAS!H161+VINCULACIÓN!H161+'INOVACIÓN AGRICOLA SUSTENTABLE'!H161+'SERVICIOS ESCOLARES'!H161+PLANEACION!H161+'DESARROLLO ACADEMICO-CEIN'!H161+FINANZAS!H161+CALIDAD!H161+RECURSOS!H161+ADMINISTRACION!H161</f>
        <v>78000</v>
      </c>
      <c r="I164" s="308"/>
      <c r="J164" s="308"/>
      <c r="K164" s="610"/>
      <c r="N164" s="507"/>
      <c r="P164" s="99"/>
    </row>
    <row r="165" spans="1:16" s="389" customFormat="1" ht="28.5" x14ac:dyDescent="0.2">
      <c r="A165" s="427">
        <v>3292</v>
      </c>
      <c r="B165" s="428" t="s">
        <v>313</v>
      </c>
      <c r="C165" s="307">
        <f t="shared" si="5"/>
        <v>0</v>
      </c>
      <c r="D165" s="226"/>
      <c r="E165" s="308">
        <f>ELECTROMECANICA!E162+ALIMENTARIAS!E162+VINCULACIÓN!E162+'INOVACIÓN AGRICOLA SUSTENTABLE'!E162+'SERVICIOS ESCOLARES'!E162+PLANEACION!E162+'DESARROLLO ACADEMICO-CEIN'!E162+FINANZAS!E162+CALIDAD!E162+RECURSOS!E162+ADMINISTRACION!E162</f>
        <v>0</v>
      </c>
      <c r="F165" s="308">
        <f>ELECTROMECANICA!F162+ALIMENTARIAS!F162+VINCULACIÓN!F162+'INOVACIÓN AGRICOLA SUSTENTABLE'!F162+'SERVICIOS ESCOLARES'!F162+PLANEACION!F162+'DESARROLLO ACADEMICO-CEIN'!F162+FINANZAS!F162+CALIDAD!F162+RECURSOS!F162+ADMINISTRACION!F162</f>
        <v>0</v>
      </c>
      <c r="G165" s="308">
        <f>ELECTROMECANICA!G162+ALIMENTARIAS!G162+VINCULACIÓN!G162+'INOVACIÓN AGRICOLA SUSTENTABLE'!G162+'SERVICIOS ESCOLARES'!G162+PLANEACION!G162+'DESARROLLO ACADEMICO-CEIN'!G162+FINANZAS!G162+CALIDAD!G162+RECURSOS!G162+ADMINISTRACION!G162</f>
        <v>0</v>
      </c>
      <c r="H165" s="308">
        <f>ELECTROMECANICA!H162+ALIMENTARIAS!H162+VINCULACIÓN!H162+'INOVACIÓN AGRICOLA SUSTENTABLE'!H162+'SERVICIOS ESCOLARES'!H162+PLANEACION!H162+'DESARROLLO ACADEMICO-CEIN'!H162+FINANZAS!H162+CALIDAD!H162+RECURSOS!H162+ADMINISTRACION!H162</f>
        <v>0</v>
      </c>
      <c r="I165" s="308"/>
      <c r="J165" s="308"/>
      <c r="K165" s="610"/>
      <c r="N165" s="507"/>
      <c r="P165" s="99"/>
    </row>
    <row r="166" spans="1:16" s="389" customFormat="1" ht="14.25" x14ac:dyDescent="0.2">
      <c r="A166" s="427">
        <v>3293</v>
      </c>
      <c r="B166" s="428" t="s">
        <v>314</v>
      </c>
      <c r="C166" s="307">
        <f t="shared" si="5"/>
        <v>4500</v>
      </c>
      <c r="D166" s="226"/>
      <c r="E166" s="308">
        <f>ELECTROMECANICA!E163+ALIMENTARIAS!E163+VINCULACIÓN!E163+'INOVACIÓN AGRICOLA SUSTENTABLE'!E163+'SERVICIOS ESCOLARES'!E163+PLANEACION!E163+'DESARROLLO ACADEMICO-CEIN'!E163+FINANZAS!E163+CALIDAD!E163+RECURSOS!E163+ADMINISTRACION!E163</f>
        <v>0</v>
      </c>
      <c r="F166" s="308">
        <f>ELECTROMECANICA!F163+ALIMENTARIAS!F163+VINCULACIÓN!F163+'INOVACIÓN AGRICOLA SUSTENTABLE'!F163+'SERVICIOS ESCOLARES'!F163+PLANEACION!F163+'DESARROLLO ACADEMICO-CEIN'!F163+FINANZAS!F163+CALIDAD!F163+RECURSOS!F163+ADMINISTRACION!F163</f>
        <v>0</v>
      </c>
      <c r="G166" s="308">
        <f>ELECTROMECANICA!G163+ALIMENTARIAS!G163+VINCULACIÓN!G163+'INOVACIÓN AGRICOLA SUSTENTABLE'!G163+'SERVICIOS ESCOLARES'!G163+PLANEACION!G163+'DESARROLLO ACADEMICO-CEIN'!G163+FINANZAS!G163+CALIDAD!G163+RECURSOS!G163+ADMINISTRACION!G163</f>
        <v>0</v>
      </c>
      <c r="H166" s="308">
        <f>ELECTROMECANICA!H163+ALIMENTARIAS!H163+VINCULACIÓN!H163+'INOVACIÓN AGRICOLA SUSTENTABLE'!H163+'SERVICIOS ESCOLARES'!H163+PLANEACION!H163+'DESARROLLO ACADEMICO-CEIN'!H163+FINANZAS!H163+CALIDAD!H163+RECURSOS!H163+ADMINISTRACION!H163</f>
        <v>4500</v>
      </c>
      <c r="I166" s="308"/>
      <c r="J166" s="308"/>
      <c r="K166" s="610"/>
      <c r="N166" s="507"/>
      <c r="P166" s="99"/>
    </row>
    <row r="167" spans="1:16" s="389" customFormat="1" ht="28.5" x14ac:dyDescent="0.2">
      <c r="A167" s="427">
        <v>3311</v>
      </c>
      <c r="B167" s="428" t="s">
        <v>88</v>
      </c>
      <c r="C167" s="307">
        <f t="shared" si="5"/>
        <v>186760</v>
      </c>
      <c r="D167" s="226"/>
      <c r="E167" s="308">
        <f>ELECTROMECANICA!E164+ALIMENTARIAS!E164+VINCULACIÓN!E164+'INOVACIÓN AGRICOLA SUSTENTABLE'!E164+'SERVICIOS ESCOLARES'!E164+PLANEACION!E164+'DESARROLLO ACADEMICO-CEIN'!E164+FINANZAS!E164+CALIDAD!E164+RECURSOS!E164+ADMINISTRACION!E164</f>
        <v>0</v>
      </c>
      <c r="F167" s="308">
        <f>ELECTROMECANICA!F164+ALIMENTARIAS!F164+VINCULACIÓN!F164+'INOVACIÓN AGRICOLA SUSTENTABLE'!F164+'SERVICIOS ESCOLARES'!F164+PLANEACION!F164+'DESARROLLO ACADEMICO-CEIN'!F164+FINANZAS!F164+CALIDAD!F164+RECURSOS!F164+ADMINISTRACION!F164</f>
        <v>70000</v>
      </c>
      <c r="G167" s="308">
        <f>ELECTROMECANICA!G164+ALIMENTARIAS!G164+VINCULACIÓN!G164+'INOVACIÓN AGRICOLA SUSTENTABLE'!G164+'SERVICIOS ESCOLARES'!G164+PLANEACION!G164+'DESARROLLO ACADEMICO-CEIN'!G164+FINANZAS!G164+CALIDAD!G164+RECURSOS!G164+ADMINISTRACION!G164</f>
        <v>116760</v>
      </c>
      <c r="H167" s="308">
        <f>ELECTROMECANICA!H164+ALIMENTARIAS!H164+VINCULACIÓN!H164+'INOVACIÓN AGRICOLA SUSTENTABLE'!H164+'SERVICIOS ESCOLARES'!H164+PLANEACION!H164+'DESARROLLO ACADEMICO-CEIN'!H164+FINANZAS!H164+CALIDAD!H164+RECURSOS!H164+ADMINISTRACION!H164</f>
        <v>0</v>
      </c>
      <c r="I167" s="308"/>
      <c r="J167" s="308"/>
      <c r="K167" s="610"/>
      <c r="N167" s="507"/>
      <c r="P167" s="99"/>
    </row>
    <row r="168" spans="1:16" s="389" customFormat="1" ht="42.75" x14ac:dyDescent="0.2">
      <c r="A168" s="427">
        <v>3321</v>
      </c>
      <c r="B168" s="428" t="s">
        <v>315</v>
      </c>
      <c r="C168" s="307">
        <f t="shared" si="5"/>
        <v>4000</v>
      </c>
      <c r="D168" s="226"/>
      <c r="E168" s="308">
        <f>ELECTROMECANICA!E165+ALIMENTARIAS!E165+VINCULACIÓN!E165+'INOVACIÓN AGRICOLA SUSTENTABLE'!E165+'SERVICIOS ESCOLARES'!E165+PLANEACION!E165+'DESARROLLO ACADEMICO-CEIN'!E165+FINANZAS!E165+CALIDAD!E165+RECURSOS!E165+ADMINISTRACION!E165</f>
        <v>0</v>
      </c>
      <c r="F168" s="308">
        <f>ELECTROMECANICA!F165+ALIMENTARIAS!F165+VINCULACIÓN!F165+'INOVACIÓN AGRICOLA SUSTENTABLE'!F165+'SERVICIOS ESCOLARES'!F165+PLANEACION!F165+'DESARROLLO ACADEMICO-CEIN'!F165+FINANZAS!F165+CALIDAD!F165+RECURSOS!F165+ADMINISTRACION!F165</f>
        <v>0</v>
      </c>
      <c r="G168" s="308">
        <f>ELECTROMECANICA!G165+ALIMENTARIAS!G165+VINCULACIÓN!G165+'INOVACIÓN AGRICOLA SUSTENTABLE'!G165+'SERVICIOS ESCOLARES'!G165+PLANEACION!G165+'DESARROLLO ACADEMICO-CEIN'!G165+FINANZAS!G165+CALIDAD!G165+RECURSOS!G165+ADMINISTRACION!G165</f>
        <v>0</v>
      </c>
      <c r="H168" s="308">
        <f>ELECTROMECANICA!H165+ALIMENTARIAS!H165+VINCULACIÓN!H165+'INOVACIÓN AGRICOLA SUSTENTABLE'!H165+'SERVICIOS ESCOLARES'!H165+PLANEACION!H165+'DESARROLLO ACADEMICO-CEIN'!H165+FINANZAS!H165+CALIDAD!H165+RECURSOS!H165+ADMINISTRACION!H165</f>
        <v>4000</v>
      </c>
      <c r="I168" s="308"/>
      <c r="J168" s="308"/>
      <c r="K168" s="610"/>
      <c r="N168" s="507"/>
      <c r="P168" s="99"/>
    </row>
    <row r="169" spans="1:16" s="389" customFormat="1" ht="28.5" x14ac:dyDescent="0.2">
      <c r="A169" s="427">
        <v>3331</v>
      </c>
      <c r="B169" s="428" t="s">
        <v>316</v>
      </c>
      <c r="C169" s="307">
        <f t="shared" si="5"/>
        <v>390000</v>
      </c>
      <c r="D169" s="226"/>
      <c r="E169" s="308">
        <f>ELECTROMECANICA!E166+ALIMENTARIAS!E166+VINCULACIÓN!E166+'INOVACIÓN AGRICOLA SUSTENTABLE'!E166+'SERVICIOS ESCOLARES'!E166+PLANEACION!E166+'DESARROLLO ACADEMICO-CEIN'!E166+FINANZAS!E166+CALIDAD!E166+RECURSOS!E166+ADMINISTRACION!E166</f>
        <v>0</v>
      </c>
      <c r="F169" s="308">
        <f>ELECTROMECANICA!F166+ALIMENTARIAS!F166+VINCULACIÓN!F166+'INOVACIÓN AGRICOLA SUSTENTABLE'!F166+'SERVICIOS ESCOLARES'!F166+PLANEACION!F166+'DESARROLLO ACADEMICO-CEIN'!F166+FINANZAS!F166+CALIDAD!F166+RECURSOS!F166+ADMINISTRACION!F166</f>
        <v>220000</v>
      </c>
      <c r="G169" s="308">
        <f>ELECTROMECANICA!G166+ALIMENTARIAS!G166+VINCULACIÓN!G166+'INOVACIÓN AGRICOLA SUSTENTABLE'!G166+'SERVICIOS ESCOLARES'!G166+PLANEACION!G166+'DESARROLLO ACADEMICO-CEIN'!G166+FINANZAS!G166+CALIDAD!G166+RECURSOS!G166+ADMINISTRACION!G166</f>
        <v>90000</v>
      </c>
      <c r="H169" s="308">
        <f>ELECTROMECANICA!H166+ALIMENTARIAS!H166+VINCULACIÓN!H166+'INOVACIÓN AGRICOLA SUSTENTABLE'!H166+'SERVICIOS ESCOLARES'!H166+PLANEACION!H166+'DESARROLLO ACADEMICO-CEIN'!H166+FINANZAS!H166+CALIDAD!H166+RECURSOS!H166+ADMINISTRACION!H166</f>
        <v>80000</v>
      </c>
      <c r="I169" s="308"/>
      <c r="J169" s="308"/>
      <c r="K169" s="610"/>
      <c r="N169" s="507"/>
      <c r="P169" s="99"/>
    </row>
    <row r="170" spans="1:16" s="389" customFormat="1" ht="14.25" x14ac:dyDescent="0.2">
      <c r="A170" s="427">
        <v>3341</v>
      </c>
      <c r="B170" s="428" t="s">
        <v>90</v>
      </c>
      <c r="C170" s="307">
        <f t="shared" si="5"/>
        <v>0</v>
      </c>
      <c r="D170" s="226"/>
      <c r="E170" s="308">
        <f>ELECTROMECANICA!E167+ALIMENTARIAS!E167+VINCULACIÓN!E167+'INOVACIÓN AGRICOLA SUSTENTABLE'!E167+'SERVICIOS ESCOLARES'!E167+PLANEACION!E167+'DESARROLLO ACADEMICO-CEIN'!E167+FINANZAS!E167+CALIDAD!E167+RECURSOS!E167+ADMINISTRACION!E167</f>
        <v>0</v>
      </c>
      <c r="F170" s="308">
        <f>ELECTROMECANICA!F167+ALIMENTARIAS!F167+VINCULACIÓN!F167+'INOVACIÓN AGRICOLA SUSTENTABLE'!F167+'SERVICIOS ESCOLARES'!F167+PLANEACION!F167+'DESARROLLO ACADEMICO-CEIN'!F167+FINANZAS!F167+CALIDAD!F167+RECURSOS!F167+ADMINISTRACION!F167</f>
        <v>0</v>
      </c>
      <c r="G170" s="308">
        <f>ELECTROMECANICA!G167+ALIMENTARIAS!G167+VINCULACIÓN!G167+'INOVACIÓN AGRICOLA SUSTENTABLE'!G167+'SERVICIOS ESCOLARES'!G167+PLANEACION!G167+'DESARROLLO ACADEMICO-CEIN'!G167+FINANZAS!G167+CALIDAD!G167+RECURSOS!G167+ADMINISTRACION!G167</f>
        <v>0</v>
      </c>
      <c r="H170" s="308">
        <f>ELECTROMECANICA!H167+ALIMENTARIAS!H167+VINCULACIÓN!H167+'INOVACIÓN AGRICOLA SUSTENTABLE'!H167+'SERVICIOS ESCOLARES'!H167+PLANEACION!H167+'DESARROLLO ACADEMICO-CEIN'!H167+FINANZAS!H167+CALIDAD!H167+RECURSOS!H167+ADMINISTRACION!H167</f>
        <v>0</v>
      </c>
      <c r="I170" s="308"/>
      <c r="J170" s="308"/>
      <c r="K170" s="610"/>
      <c r="N170" s="507"/>
      <c r="P170" s="99"/>
    </row>
    <row r="171" spans="1:16" s="389" customFormat="1" ht="14.25" x14ac:dyDescent="0.2">
      <c r="A171" s="427">
        <v>3342</v>
      </c>
      <c r="B171" s="428" t="s">
        <v>91</v>
      </c>
      <c r="C171" s="307">
        <f t="shared" si="5"/>
        <v>315720.21000000002</v>
      </c>
      <c r="D171" s="226"/>
      <c r="E171" s="308">
        <f>ELECTROMECANICA!E168+ALIMENTARIAS!E168+VINCULACIÓN!E168+'INOVACIÓN AGRICOLA SUSTENTABLE'!E168+'SERVICIOS ESCOLARES'!E168+PLANEACION!E168+'DESARROLLO ACADEMICO-CEIN'!E168+FINANZAS!E168+CALIDAD!E168+RECURSOS!E168+ADMINISTRACION!E168</f>
        <v>0</v>
      </c>
      <c r="F171" s="308">
        <f>ELECTROMECANICA!F168+ALIMENTARIAS!F168+VINCULACIÓN!F168+'INOVACIÓN AGRICOLA SUSTENTABLE'!F168+'SERVICIOS ESCOLARES'!F168+PLANEACION!F168+'DESARROLLO ACADEMICO-CEIN'!F168+FINANZAS!F168+CALIDAD!F168+RECURSOS!F168+ADMINISTRACION!F168</f>
        <v>0</v>
      </c>
      <c r="G171" s="308">
        <f>ELECTROMECANICA!G168+ALIMENTARIAS!G168+VINCULACIÓN!G168+'INOVACIÓN AGRICOLA SUSTENTABLE'!G168+'SERVICIOS ESCOLARES'!G168+PLANEACION!G168+'DESARROLLO ACADEMICO-CEIN'!G168+FINANZAS!G168+CALIDAD!G168+RECURSOS!G168+ADMINISTRACION!G168</f>
        <v>292720.21000000002</v>
      </c>
      <c r="H171" s="308">
        <f>ELECTROMECANICA!H168+ALIMENTARIAS!H168+VINCULACIÓN!H168+'INOVACIÓN AGRICOLA SUSTENTABLE'!H168+'SERVICIOS ESCOLARES'!H168+PLANEACION!H168+'DESARROLLO ACADEMICO-CEIN'!H168+FINANZAS!H168+CALIDAD!H168+RECURSOS!H168+ADMINISTRACION!H168</f>
        <v>23000</v>
      </c>
      <c r="I171" s="308"/>
      <c r="J171" s="308"/>
      <c r="K171" s="610"/>
      <c r="N171" s="507"/>
      <c r="P171" s="99"/>
    </row>
    <row r="172" spans="1:16" s="389" customFormat="1" ht="28.5" x14ac:dyDescent="0.2">
      <c r="A172" s="427">
        <v>3351</v>
      </c>
      <c r="B172" s="428" t="s">
        <v>317</v>
      </c>
      <c r="C172" s="307">
        <f t="shared" ref="C172:C203" si="6">SUM(E172:H172)</f>
        <v>0</v>
      </c>
      <c r="D172" s="226"/>
      <c r="E172" s="308">
        <f>ELECTROMECANICA!E169+ALIMENTARIAS!E169+VINCULACIÓN!E169+'INOVACIÓN AGRICOLA SUSTENTABLE'!E169+'SERVICIOS ESCOLARES'!E169+PLANEACION!E169+'DESARROLLO ACADEMICO-CEIN'!E169+FINANZAS!E169+CALIDAD!E169+RECURSOS!E169+ADMINISTRACION!E169</f>
        <v>0</v>
      </c>
      <c r="F172" s="308">
        <f>ELECTROMECANICA!F169+ALIMENTARIAS!F169+VINCULACIÓN!F169+'INOVACIÓN AGRICOLA SUSTENTABLE'!F169+'SERVICIOS ESCOLARES'!F169+PLANEACION!F169+'DESARROLLO ACADEMICO-CEIN'!F169+FINANZAS!F169+CALIDAD!F169+RECURSOS!F169+ADMINISTRACION!F169</f>
        <v>0</v>
      </c>
      <c r="G172" s="308">
        <f>ELECTROMECANICA!G169+ALIMENTARIAS!G169+VINCULACIÓN!G169+'INOVACIÓN AGRICOLA SUSTENTABLE'!G169+'SERVICIOS ESCOLARES'!G169+PLANEACION!G169+'DESARROLLO ACADEMICO-CEIN'!G169+FINANZAS!G169+CALIDAD!G169+RECURSOS!G169+ADMINISTRACION!G169</f>
        <v>0</v>
      </c>
      <c r="H172" s="308">
        <f>ELECTROMECANICA!H169+ALIMENTARIAS!H169+VINCULACIÓN!H169+'INOVACIÓN AGRICOLA SUSTENTABLE'!H169+'SERVICIOS ESCOLARES'!H169+PLANEACION!H169+'DESARROLLO ACADEMICO-CEIN'!H169+FINANZAS!H169+CALIDAD!H169+RECURSOS!H169+ADMINISTRACION!H169</f>
        <v>0</v>
      </c>
      <c r="I172" s="308"/>
      <c r="J172" s="308"/>
      <c r="K172" s="610"/>
      <c r="N172" s="507"/>
      <c r="P172" s="99"/>
    </row>
    <row r="173" spans="1:16" s="389" customFormat="1" ht="14.25" x14ac:dyDescent="0.2">
      <c r="A173" s="427">
        <v>3361</v>
      </c>
      <c r="B173" s="428" t="s">
        <v>318</v>
      </c>
      <c r="C173" s="307">
        <f t="shared" si="6"/>
        <v>36000</v>
      </c>
      <c r="D173" s="226"/>
      <c r="E173" s="308">
        <f>ELECTROMECANICA!E170+ALIMENTARIAS!E170+VINCULACIÓN!E170+'INOVACIÓN AGRICOLA SUSTENTABLE'!E170+'SERVICIOS ESCOLARES'!E170+PLANEACION!E170+'DESARROLLO ACADEMICO-CEIN'!E170+FINANZAS!E170+CALIDAD!E170+RECURSOS!E170+ADMINISTRACION!E170</f>
        <v>0</v>
      </c>
      <c r="F173" s="308">
        <f>ELECTROMECANICA!F170+ALIMENTARIAS!F170+VINCULACIÓN!F170+'INOVACIÓN AGRICOLA SUSTENTABLE'!F170+'SERVICIOS ESCOLARES'!F170+PLANEACION!F170+'DESARROLLO ACADEMICO-CEIN'!F170+FINANZAS!F170+CALIDAD!F170+RECURSOS!F170+ADMINISTRACION!F170</f>
        <v>23000</v>
      </c>
      <c r="G173" s="308">
        <f>ELECTROMECANICA!G170+ALIMENTARIAS!G170+VINCULACIÓN!G170+'INOVACIÓN AGRICOLA SUSTENTABLE'!G170+'SERVICIOS ESCOLARES'!G170+PLANEACION!G170+'DESARROLLO ACADEMICO-CEIN'!G170+FINANZAS!G170+CALIDAD!G170+RECURSOS!G170+ADMINISTRACION!G170</f>
        <v>0</v>
      </c>
      <c r="H173" s="308">
        <f>ELECTROMECANICA!H170+ALIMENTARIAS!H170+VINCULACIÓN!H170+'INOVACIÓN AGRICOLA SUSTENTABLE'!H170+'SERVICIOS ESCOLARES'!H170+PLANEACION!H170+'DESARROLLO ACADEMICO-CEIN'!H170+FINANZAS!H170+CALIDAD!H170+RECURSOS!H170+ADMINISTRACION!H170</f>
        <v>13000</v>
      </c>
      <c r="I173" s="308"/>
      <c r="J173" s="308"/>
      <c r="K173" s="610"/>
      <c r="N173" s="507"/>
      <c r="P173" s="99"/>
    </row>
    <row r="174" spans="1:16" s="389" customFormat="1" ht="28.5" x14ac:dyDescent="0.2">
      <c r="A174" s="427">
        <v>3362</v>
      </c>
      <c r="B174" s="428" t="s">
        <v>468</v>
      </c>
      <c r="C174" s="307">
        <f t="shared" si="6"/>
        <v>118330</v>
      </c>
      <c r="D174" s="226"/>
      <c r="E174" s="308">
        <f>ELECTROMECANICA!E171+ALIMENTARIAS!E171+VINCULACIÓN!E171+'INOVACIÓN AGRICOLA SUSTENTABLE'!E171+'SERVICIOS ESCOLARES'!E171+PLANEACION!E171+'DESARROLLO ACADEMICO-CEIN'!E171+FINANZAS!E171+CALIDAD!E171+RECURSOS!E171+ADMINISTRACION!E171</f>
        <v>0</v>
      </c>
      <c r="F174" s="308">
        <f>ELECTROMECANICA!F171+ALIMENTARIAS!F171+VINCULACIÓN!F171+'INOVACIÓN AGRICOLA SUSTENTABLE'!F171+'SERVICIOS ESCOLARES'!F171+PLANEACION!F171+'DESARROLLO ACADEMICO-CEIN'!F171+FINANZAS!F171+CALIDAD!F171+RECURSOS!F171+ADMINISTRACION!F171</f>
        <v>41780</v>
      </c>
      <c r="G174" s="308">
        <f>ELECTROMECANICA!G171+ALIMENTARIAS!G171+VINCULACIÓN!G171+'INOVACIÓN AGRICOLA SUSTENTABLE'!G171+'SERVICIOS ESCOLARES'!G171+PLANEACION!G171+'DESARROLLO ACADEMICO-CEIN'!G171+FINANZAS!G171+CALIDAD!G171+RECURSOS!G171+ADMINISTRACION!G171</f>
        <v>76550</v>
      </c>
      <c r="H174" s="308">
        <f>ELECTROMECANICA!H171+ALIMENTARIAS!H171+VINCULACIÓN!H171+'INOVACIÓN AGRICOLA SUSTENTABLE'!H171+'SERVICIOS ESCOLARES'!H171+PLANEACION!H171+'DESARROLLO ACADEMICO-CEIN'!H171+FINANZAS!H171+CALIDAD!H171+RECURSOS!H171+ADMINISTRACION!H171</f>
        <v>0</v>
      </c>
      <c r="I174" s="308"/>
      <c r="J174" s="308"/>
      <c r="K174" s="610"/>
      <c r="N174" s="507"/>
      <c r="P174" s="99"/>
    </row>
    <row r="175" spans="1:16" s="389" customFormat="1" ht="28.5" x14ac:dyDescent="0.2">
      <c r="A175" s="427">
        <v>3363</v>
      </c>
      <c r="B175" s="428" t="s">
        <v>320</v>
      </c>
      <c r="C175" s="307">
        <f t="shared" si="6"/>
        <v>0</v>
      </c>
      <c r="D175" s="226"/>
      <c r="E175" s="308">
        <f>ELECTROMECANICA!E172+ALIMENTARIAS!E172+VINCULACIÓN!E172+'INOVACIÓN AGRICOLA SUSTENTABLE'!E172+'SERVICIOS ESCOLARES'!E172+PLANEACION!E172+'DESARROLLO ACADEMICO-CEIN'!E172+FINANZAS!E172+CALIDAD!E172+RECURSOS!E172+ADMINISTRACION!E172</f>
        <v>0</v>
      </c>
      <c r="F175" s="308">
        <f>ELECTROMECANICA!F172+ALIMENTARIAS!F172+VINCULACIÓN!F172+'INOVACIÓN AGRICOLA SUSTENTABLE'!F172+'SERVICIOS ESCOLARES'!F172+PLANEACION!F172+'DESARROLLO ACADEMICO-CEIN'!F172+FINANZAS!F172+CALIDAD!F172+RECURSOS!F172+ADMINISTRACION!F172</f>
        <v>0</v>
      </c>
      <c r="G175" s="308">
        <f>ELECTROMECANICA!G172+ALIMENTARIAS!G172+VINCULACIÓN!G172+'INOVACIÓN AGRICOLA SUSTENTABLE'!G172+'SERVICIOS ESCOLARES'!G172+PLANEACION!G172+'DESARROLLO ACADEMICO-CEIN'!G172+FINANZAS!G172+CALIDAD!G172+RECURSOS!G172+ADMINISTRACION!G172</f>
        <v>0</v>
      </c>
      <c r="H175" s="308">
        <f>ELECTROMECANICA!H172+ALIMENTARIAS!H172+VINCULACIÓN!H172+'INOVACIÓN AGRICOLA SUSTENTABLE'!H172+'SERVICIOS ESCOLARES'!H172+PLANEACION!H172+'DESARROLLO ACADEMICO-CEIN'!H172+FINANZAS!H172+CALIDAD!H172+RECURSOS!H172+ADMINISTRACION!H172</f>
        <v>0</v>
      </c>
      <c r="I175" s="308"/>
      <c r="J175" s="308"/>
      <c r="K175" s="610"/>
      <c r="N175" s="507"/>
      <c r="P175" s="99"/>
    </row>
    <row r="176" spans="1:16" s="389" customFormat="1" ht="42.75" x14ac:dyDescent="0.2">
      <c r="A176" s="427">
        <v>3364</v>
      </c>
      <c r="B176" s="428" t="s">
        <v>321</v>
      </c>
      <c r="C176" s="307">
        <f t="shared" si="6"/>
        <v>0</v>
      </c>
      <c r="D176" s="226"/>
      <c r="E176" s="308">
        <f>ELECTROMECANICA!E173+ALIMENTARIAS!E173+VINCULACIÓN!E173+'INOVACIÓN AGRICOLA SUSTENTABLE'!E173+'SERVICIOS ESCOLARES'!E173+PLANEACION!E173+'DESARROLLO ACADEMICO-CEIN'!E173+FINANZAS!E173+CALIDAD!E173+RECURSOS!E173+ADMINISTRACION!E173</f>
        <v>0</v>
      </c>
      <c r="F176" s="308">
        <f>ELECTROMECANICA!F173+ALIMENTARIAS!F173+VINCULACIÓN!F173+'INOVACIÓN AGRICOLA SUSTENTABLE'!F173+'SERVICIOS ESCOLARES'!F173+PLANEACION!F173+'DESARROLLO ACADEMICO-CEIN'!F173+FINANZAS!F173+CALIDAD!F173+RECURSOS!F173+ADMINISTRACION!F173</f>
        <v>0</v>
      </c>
      <c r="G176" s="308">
        <f>ELECTROMECANICA!G173+ALIMENTARIAS!G173+VINCULACIÓN!G173+'INOVACIÓN AGRICOLA SUSTENTABLE'!G173+'SERVICIOS ESCOLARES'!G173+PLANEACION!G173+'DESARROLLO ACADEMICO-CEIN'!G173+FINANZAS!G173+CALIDAD!G173+RECURSOS!G173+ADMINISTRACION!G173</f>
        <v>0</v>
      </c>
      <c r="H176" s="308">
        <f>ELECTROMECANICA!H173+ALIMENTARIAS!H173+VINCULACIÓN!H173+'INOVACIÓN AGRICOLA SUSTENTABLE'!H173+'SERVICIOS ESCOLARES'!H173+PLANEACION!H173+'DESARROLLO ACADEMICO-CEIN'!H173+FINANZAS!H173+CALIDAD!H173+RECURSOS!H173+ADMINISTRACION!H173</f>
        <v>0</v>
      </c>
      <c r="I176" s="308"/>
      <c r="J176" s="308"/>
      <c r="K176" s="610"/>
      <c r="N176" s="507"/>
      <c r="P176" s="99"/>
    </row>
    <row r="177" spans="1:16" s="389" customFormat="1" ht="57" x14ac:dyDescent="0.2">
      <c r="A177" s="427">
        <v>3365</v>
      </c>
      <c r="B177" s="428" t="s">
        <v>322</v>
      </c>
      <c r="C177" s="307">
        <f t="shared" si="6"/>
        <v>0</v>
      </c>
      <c r="D177" s="226"/>
      <c r="E177" s="308">
        <f>ELECTROMECANICA!E174+ALIMENTARIAS!E174+VINCULACIÓN!E174+'INOVACIÓN AGRICOLA SUSTENTABLE'!E174+'SERVICIOS ESCOLARES'!E174+PLANEACION!E174+'DESARROLLO ACADEMICO-CEIN'!E174+FINANZAS!E174+CALIDAD!E174+RECURSOS!E174+ADMINISTRACION!E174</f>
        <v>0</v>
      </c>
      <c r="F177" s="308">
        <f>ELECTROMECANICA!F174+ALIMENTARIAS!F174+VINCULACIÓN!F174+'INOVACIÓN AGRICOLA SUSTENTABLE'!F174+'SERVICIOS ESCOLARES'!F174+PLANEACION!F174+'DESARROLLO ACADEMICO-CEIN'!F174+FINANZAS!F174+CALIDAD!F174+RECURSOS!F174+ADMINISTRACION!F174</f>
        <v>0</v>
      </c>
      <c r="G177" s="308">
        <f>ELECTROMECANICA!G174+ALIMENTARIAS!G174+VINCULACIÓN!G174+'INOVACIÓN AGRICOLA SUSTENTABLE'!G174+'SERVICIOS ESCOLARES'!G174+PLANEACION!G174+'DESARROLLO ACADEMICO-CEIN'!G174+FINANZAS!G174+CALIDAD!G174+RECURSOS!G174+ADMINISTRACION!G174</f>
        <v>0</v>
      </c>
      <c r="H177" s="308">
        <f>ELECTROMECANICA!H174+ALIMENTARIAS!H174+VINCULACIÓN!H174+'INOVACIÓN AGRICOLA SUSTENTABLE'!H174+'SERVICIOS ESCOLARES'!H174+PLANEACION!H174+'DESARROLLO ACADEMICO-CEIN'!H174+FINANZAS!H174+CALIDAD!H174+RECURSOS!H174+ADMINISTRACION!H174</f>
        <v>0</v>
      </c>
      <c r="I177" s="308"/>
      <c r="J177" s="308"/>
      <c r="K177" s="610"/>
      <c r="N177" s="507"/>
      <c r="P177" s="99"/>
    </row>
    <row r="178" spans="1:16" s="389" customFormat="1" ht="28.5" x14ac:dyDescent="0.2">
      <c r="A178" s="427">
        <v>3371</v>
      </c>
      <c r="B178" s="428" t="s">
        <v>323</v>
      </c>
      <c r="C178" s="307">
        <f t="shared" si="6"/>
        <v>0</v>
      </c>
      <c r="D178" s="226"/>
      <c r="E178" s="308">
        <f>ELECTROMECANICA!E175+ALIMENTARIAS!E175+VINCULACIÓN!E175+'INOVACIÓN AGRICOLA SUSTENTABLE'!E175+'SERVICIOS ESCOLARES'!E175+PLANEACION!E175+'DESARROLLO ACADEMICO-CEIN'!E175+FINANZAS!E175+CALIDAD!E175+RECURSOS!E175+ADMINISTRACION!E175</f>
        <v>0</v>
      </c>
      <c r="F178" s="308">
        <f>ELECTROMECANICA!F175+ALIMENTARIAS!F175+VINCULACIÓN!F175+'INOVACIÓN AGRICOLA SUSTENTABLE'!F175+'SERVICIOS ESCOLARES'!F175+PLANEACION!F175+'DESARROLLO ACADEMICO-CEIN'!F175+FINANZAS!F175+CALIDAD!F175+RECURSOS!F175+ADMINISTRACION!F175</f>
        <v>0</v>
      </c>
      <c r="G178" s="308">
        <f>ELECTROMECANICA!G175+ALIMENTARIAS!G175+VINCULACIÓN!G175+'INOVACIÓN AGRICOLA SUSTENTABLE'!G175+'SERVICIOS ESCOLARES'!G175+PLANEACION!G175+'DESARROLLO ACADEMICO-CEIN'!G175+FINANZAS!G175+CALIDAD!G175+RECURSOS!G175+ADMINISTRACION!G175</f>
        <v>0</v>
      </c>
      <c r="H178" s="308">
        <f>ELECTROMECANICA!H175+ALIMENTARIAS!H175+VINCULACIÓN!H175+'INOVACIÓN AGRICOLA SUSTENTABLE'!H175+'SERVICIOS ESCOLARES'!H175+PLANEACION!H175+'DESARROLLO ACADEMICO-CEIN'!H175+FINANZAS!H175+CALIDAD!H175+RECURSOS!H175+ADMINISTRACION!H175</f>
        <v>0</v>
      </c>
      <c r="I178" s="308"/>
      <c r="J178" s="308"/>
      <c r="K178" s="610"/>
      <c r="N178" s="507"/>
      <c r="P178" s="99"/>
    </row>
    <row r="179" spans="1:16" s="389" customFormat="1" ht="14.25" x14ac:dyDescent="0.2">
      <c r="A179" s="427">
        <v>3381</v>
      </c>
      <c r="B179" s="428" t="s">
        <v>94</v>
      </c>
      <c r="C179" s="307">
        <f t="shared" si="6"/>
        <v>0</v>
      </c>
      <c r="D179" s="226"/>
      <c r="E179" s="308">
        <f>ELECTROMECANICA!E176+ALIMENTARIAS!E176+VINCULACIÓN!E176+'INOVACIÓN AGRICOLA SUSTENTABLE'!E176+'SERVICIOS ESCOLARES'!E176+PLANEACION!E176+'DESARROLLO ACADEMICO-CEIN'!E176+FINANZAS!E176+CALIDAD!E176+RECURSOS!E176+ADMINISTRACION!E176</f>
        <v>0</v>
      </c>
      <c r="F179" s="308">
        <f>ELECTROMECANICA!F176+ALIMENTARIAS!F176+VINCULACIÓN!F176+'INOVACIÓN AGRICOLA SUSTENTABLE'!F176+'SERVICIOS ESCOLARES'!F176+PLANEACION!F176+'DESARROLLO ACADEMICO-CEIN'!F176+FINANZAS!F176+CALIDAD!F176+RECURSOS!F176+ADMINISTRACION!F176</f>
        <v>0</v>
      </c>
      <c r="G179" s="308">
        <f>ELECTROMECANICA!G176+ALIMENTARIAS!G176+VINCULACIÓN!G176+'INOVACIÓN AGRICOLA SUSTENTABLE'!G176+'SERVICIOS ESCOLARES'!G176+PLANEACION!G176+'DESARROLLO ACADEMICO-CEIN'!G176+FINANZAS!G176+CALIDAD!G176+RECURSOS!G176+ADMINISTRACION!G176</f>
        <v>0</v>
      </c>
      <c r="H179" s="308">
        <f>ELECTROMECANICA!H176+ALIMENTARIAS!H176+VINCULACIÓN!H176+'INOVACIÓN AGRICOLA SUSTENTABLE'!H176+'SERVICIOS ESCOLARES'!H176+PLANEACION!H176+'DESARROLLO ACADEMICO-CEIN'!H176+FINANZAS!H176+CALIDAD!H176+RECURSOS!H176+ADMINISTRACION!H176</f>
        <v>0</v>
      </c>
      <c r="I179" s="308"/>
      <c r="J179" s="308"/>
      <c r="K179" s="610"/>
      <c r="N179" s="507"/>
      <c r="P179" s="99"/>
    </row>
    <row r="180" spans="1:16" s="389" customFormat="1" ht="28.5" x14ac:dyDescent="0.2">
      <c r="A180" s="427">
        <v>3391</v>
      </c>
      <c r="B180" s="428" t="s">
        <v>95</v>
      </c>
      <c r="C180" s="307">
        <f>SUM(E180:J180)</f>
        <v>330000</v>
      </c>
      <c r="D180" s="226"/>
      <c r="E180" s="308">
        <f>ELECTROMECANICA!E177+ALIMENTARIAS!E177+VINCULACIÓN!E177+'INOVACIÓN AGRICOLA SUSTENTABLE'!E177+'SERVICIOS ESCOLARES'!E177+PLANEACION!E177+'DESARROLLO ACADEMICO-CEIN'!E177+FINANZAS!E177+CALIDAD!E177+RECURSOS!E177+ADMINISTRACION!E177</f>
        <v>0</v>
      </c>
      <c r="F180" s="308">
        <f>ELECTROMECANICA!F177+ALIMENTARIAS!F177+VINCULACIÓN!F177+'INOVACIÓN AGRICOLA SUSTENTABLE'!F177+'SERVICIOS ESCOLARES'!F177+PLANEACION!F177+'DESARROLLO ACADEMICO-CEIN'!F177+FINANZAS!F177+CALIDAD!F177+RECURSOS!F177+ADMINISTRACION!F177</f>
        <v>0</v>
      </c>
      <c r="G180" s="308">
        <f>ELECTROMECANICA!G177+ALIMENTARIAS!G177+VINCULACIÓN!G177+'INOVACIÓN AGRICOLA SUSTENTABLE'!G177+'SERVICIOS ESCOLARES'!G177+PLANEACION!G177+'DESARROLLO ACADEMICO-CEIN'!G177+FINANZAS!G177+CALIDAD!G177+RECURSOS!G177+ADMINISTRACION!G177</f>
        <v>60000</v>
      </c>
      <c r="H180" s="308">
        <f>ELECTROMECANICA!H177+ALIMENTARIAS!H177+VINCULACIÓN!H177+'INOVACIÓN AGRICOLA SUSTENTABLE'!H177+'SERVICIOS ESCOLARES'!H177+PLANEACION!H177+'DESARROLLO ACADEMICO-CEIN'!H177+FINANZAS!H177+CALIDAD!H177+RECURSOS!H177+ADMINISTRACION!H177</f>
        <v>120000</v>
      </c>
      <c r="I180" s="308"/>
      <c r="J180" s="308">
        <f>'DESARROLLO ACADEMICO-CEIN'!D177</f>
        <v>150000</v>
      </c>
      <c r="K180" s="613"/>
      <c r="N180" s="507"/>
      <c r="P180" s="99"/>
    </row>
    <row r="181" spans="1:16" s="389" customFormat="1" ht="14.25" x14ac:dyDescent="0.2">
      <c r="A181" s="427">
        <v>3411</v>
      </c>
      <c r="B181" s="428" t="s">
        <v>324</v>
      </c>
      <c r="C181" s="307">
        <f t="shared" si="6"/>
        <v>10800</v>
      </c>
      <c r="D181" s="226"/>
      <c r="E181" s="308">
        <f>ELECTROMECANICA!E178+ALIMENTARIAS!E178+VINCULACIÓN!E178+'INOVACIÓN AGRICOLA SUSTENTABLE'!E178+'SERVICIOS ESCOLARES'!E178+PLANEACION!E178+'DESARROLLO ACADEMICO-CEIN'!E178+FINANZAS!E178+CALIDAD!E178+RECURSOS!E178+ADMINISTRACION!E178</f>
        <v>0</v>
      </c>
      <c r="F181" s="308">
        <f>ELECTROMECANICA!F178+ALIMENTARIAS!F178+VINCULACIÓN!F178+'INOVACIÓN AGRICOLA SUSTENTABLE'!F178+'SERVICIOS ESCOLARES'!F178+PLANEACION!F178+'DESARROLLO ACADEMICO-CEIN'!F178+FINANZAS!F178+CALIDAD!F178+RECURSOS!F178+ADMINISTRACION!F178</f>
        <v>10800</v>
      </c>
      <c r="G181" s="308">
        <f>ELECTROMECANICA!G178+ALIMENTARIAS!G178+VINCULACIÓN!G178+'INOVACIÓN AGRICOLA SUSTENTABLE'!G178+'SERVICIOS ESCOLARES'!G178+PLANEACION!G178+'DESARROLLO ACADEMICO-CEIN'!G178+FINANZAS!G178+CALIDAD!G178+RECURSOS!G178+ADMINISTRACION!G178</f>
        <v>0</v>
      </c>
      <c r="H181" s="308">
        <f>ELECTROMECANICA!H178+ALIMENTARIAS!H178+VINCULACIÓN!H178+'INOVACIÓN AGRICOLA SUSTENTABLE'!H178+'SERVICIOS ESCOLARES'!H178+PLANEACION!H178+'DESARROLLO ACADEMICO-CEIN'!H178+FINANZAS!H178+CALIDAD!H178+RECURSOS!H178+ADMINISTRACION!H178</f>
        <v>0</v>
      </c>
      <c r="I181" s="308"/>
      <c r="J181" s="308"/>
      <c r="K181" s="610"/>
      <c r="N181" s="507"/>
      <c r="P181" s="99"/>
    </row>
    <row r="182" spans="1:16" s="389" customFormat="1" ht="28.5" x14ac:dyDescent="0.2">
      <c r="A182" s="427">
        <v>3421</v>
      </c>
      <c r="B182" s="428" t="s">
        <v>325</v>
      </c>
      <c r="C182" s="307">
        <f t="shared" si="6"/>
        <v>0</v>
      </c>
      <c r="D182" s="226"/>
      <c r="E182" s="308">
        <f>ELECTROMECANICA!E179+ALIMENTARIAS!E179+VINCULACIÓN!E179+'INOVACIÓN AGRICOLA SUSTENTABLE'!E179+'SERVICIOS ESCOLARES'!E179+PLANEACION!E179+'DESARROLLO ACADEMICO-CEIN'!E179+FINANZAS!E179+CALIDAD!E179+RECURSOS!E179+ADMINISTRACION!E179</f>
        <v>0</v>
      </c>
      <c r="F182" s="308">
        <f>ELECTROMECANICA!F179+ALIMENTARIAS!F179+VINCULACIÓN!F179+'INOVACIÓN AGRICOLA SUSTENTABLE'!F179+'SERVICIOS ESCOLARES'!F179+PLANEACION!F179+'DESARROLLO ACADEMICO-CEIN'!F179+FINANZAS!F179+CALIDAD!F179+RECURSOS!F179+ADMINISTRACION!F179</f>
        <v>0</v>
      </c>
      <c r="G182" s="308">
        <f>ELECTROMECANICA!G179+ALIMENTARIAS!G179+VINCULACIÓN!G179+'INOVACIÓN AGRICOLA SUSTENTABLE'!G179+'SERVICIOS ESCOLARES'!G179+PLANEACION!G179+'DESARROLLO ACADEMICO-CEIN'!G179+FINANZAS!G179+CALIDAD!G179+RECURSOS!G179+ADMINISTRACION!G179</f>
        <v>0</v>
      </c>
      <c r="H182" s="308">
        <f>ELECTROMECANICA!H179+ALIMENTARIAS!H179+VINCULACIÓN!H179+'INOVACIÓN AGRICOLA SUSTENTABLE'!H179+'SERVICIOS ESCOLARES'!H179+PLANEACION!H179+'DESARROLLO ACADEMICO-CEIN'!H179+FINANZAS!H179+CALIDAD!H179+RECURSOS!H179+ADMINISTRACION!H179</f>
        <v>0</v>
      </c>
      <c r="I182" s="308"/>
      <c r="J182" s="308"/>
      <c r="K182" s="610"/>
      <c r="N182" s="507"/>
      <c r="P182" s="99"/>
    </row>
    <row r="183" spans="1:16" s="389" customFormat="1" ht="28.5" x14ac:dyDescent="0.2">
      <c r="A183" s="427">
        <v>3431</v>
      </c>
      <c r="B183" s="428" t="s">
        <v>326</v>
      </c>
      <c r="C183" s="307">
        <f t="shared" si="6"/>
        <v>0</v>
      </c>
      <c r="D183" s="226"/>
      <c r="E183" s="308">
        <f>ELECTROMECANICA!E180+ALIMENTARIAS!E180+VINCULACIÓN!E180+'INOVACIÓN AGRICOLA SUSTENTABLE'!E180+'SERVICIOS ESCOLARES'!E180+PLANEACION!E180+'DESARROLLO ACADEMICO-CEIN'!E180+FINANZAS!E180+CALIDAD!E180+RECURSOS!E180+ADMINISTRACION!E180</f>
        <v>0</v>
      </c>
      <c r="F183" s="308">
        <f>ELECTROMECANICA!F180+ALIMENTARIAS!F180+VINCULACIÓN!F180+'INOVACIÓN AGRICOLA SUSTENTABLE'!F180+'SERVICIOS ESCOLARES'!F180+PLANEACION!F180+'DESARROLLO ACADEMICO-CEIN'!F180+FINANZAS!F180+CALIDAD!F180+RECURSOS!F180+ADMINISTRACION!F180</f>
        <v>0</v>
      </c>
      <c r="G183" s="308">
        <f>ELECTROMECANICA!G180+ALIMENTARIAS!G180+VINCULACIÓN!G180+'INOVACIÓN AGRICOLA SUSTENTABLE'!G180+'SERVICIOS ESCOLARES'!G180+PLANEACION!G180+'DESARROLLO ACADEMICO-CEIN'!G180+FINANZAS!G180+CALIDAD!G180+RECURSOS!G180+ADMINISTRACION!G180</f>
        <v>0</v>
      </c>
      <c r="H183" s="308">
        <f>ELECTROMECANICA!H180+ALIMENTARIAS!H180+VINCULACIÓN!H180+'INOVACIÓN AGRICOLA SUSTENTABLE'!H180+'SERVICIOS ESCOLARES'!H180+PLANEACION!H180+'DESARROLLO ACADEMICO-CEIN'!H180+FINANZAS!H180+CALIDAD!H180+RECURSOS!H180+ADMINISTRACION!H180</f>
        <v>0</v>
      </c>
      <c r="I183" s="308"/>
      <c r="J183" s="308"/>
      <c r="K183" s="610"/>
      <c r="N183" s="507"/>
      <c r="P183" s="99"/>
    </row>
    <row r="184" spans="1:16" s="389" customFormat="1" ht="28.5" x14ac:dyDescent="0.2">
      <c r="A184" s="427">
        <v>3441</v>
      </c>
      <c r="B184" s="428" t="s">
        <v>327</v>
      </c>
      <c r="C184" s="307">
        <f t="shared" si="6"/>
        <v>0</v>
      </c>
      <c r="D184" s="226"/>
      <c r="E184" s="308">
        <f>ELECTROMECANICA!E181+ALIMENTARIAS!E181+VINCULACIÓN!E181+'INOVACIÓN AGRICOLA SUSTENTABLE'!E181+'SERVICIOS ESCOLARES'!E181+PLANEACION!E181+'DESARROLLO ACADEMICO-CEIN'!E181+FINANZAS!E181+CALIDAD!E181+RECURSOS!E181+ADMINISTRACION!E181</f>
        <v>0</v>
      </c>
      <c r="F184" s="308">
        <f>ELECTROMECANICA!F181+ALIMENTARIAS!F181+VINCULACIÓN!F181+'INOVACIÓN AGRICOLA SUSTENTABLE'!F181+'SERVICIOS ESCOLARES'!F181+PLANEACION!F181+'DESARROLLO ACADEMICO-CEIN'!F181+FINANZAS!F181+CALIDAD!F181+RECURSOS!F181+ADMINISTRACION!F181</f>
        <v>0</v>
      </c>
      <c r="G184" s="308">
        <f>ELECTROMECANICA!G181+ALIMENTARIAS!G181+VINCULACIÓN!G181+'INOVACIÓN AGRICOLA SUSTENTABLE'!G181+'SERVICIOS ESCOLARES'!G181+PLANEACION!G181+'DESARROLLO ACADEMICO-CEIN'!G181+FINANZAS!G181+CALIDAD!G181+RECURSOS!G181+ADMINISTRACION!G181</f>
        <v>0</v>
      </c>
      <c r="H184" s="308">
        <f>ELECTROMECANICA!H181+ALIMENTARIAS!H181+VINCULACIÓN!H181+'INOVACIÓN AGRICOLA SUSTENTABLE'!H181+'SERVICIOS ESCOLARES'!H181+PLANEACION!H181+'DESARROLLO ACADEMICO-CEIN'!H181+FINANZAS!H181+CALIDAD!H181+RECURSOS!H181+ADMINISTRACION!H181</f>
        <v>0</v>
      </c>
      <c r="I184" s="308"/>
      <c r="J184" s="308"/>
      <c r="K184" s="610"/>
      <c r="N184" s="507"/>
      <c r="P184" s="99"/>
    </row>
    <row r="185" spans="1:16" s="389" customFormat="1" ht="14.25" x14ac:dyDescent="0.2">
      <c r="A185" s="427">
        <v>3451</v>
      </c>
      <c r="B185" s="428" t="s">
        <v>97</v>
      </c>
      <c r="C185" s="307">
        <f t="shared" si="6"/>
        <v>250000</v>
      </c>
      <c r="D185" s="226"/>
      <c r="E185" s="308">
        <f>ELECTROMECANICA!E182+ALIMENTARIAS!E182+VINCULACIÓN!E182+'INOVACIÓN AGRICOLA SUSTENTABLE'!E182+'SERVICIOS ESCOLARES'!E182+PLANEACION!E182+'DESARROLLO ACADEMICO-CEIN'!E182+FINANZAS!E182+CALIDAD!E182+RECURSOS!E182+ADMINISTRACION!E182</f>
        <v>0</v>
      </c>
      <c r="F185" s="308">
        <f>ELECTROMECANICA!F182+ALIMENTARIAS!F182+VINCULACIÓN!F182+'INOVACIÓN AGRICOLA SUSTENTABLE'!F182+'SERVICIOS ESCOLARES'!F182+PLANEACION!F182+'DESARROLLO ACADEMICO-CEIN'!F182+FINANZAS!F182+CALIDAD!F182+RECURSOS!F182+ADMINISTRACION!F182</f>
        <v>250000</v>
      </c>
      <c r="G185" s="308">
        <f>ELECTROMECANICA!G182+ALIMENTARIAS!G182+VINCULACIÓN!G182+'INOVACIÓN AGRICOLA SUSTENTABLE'!G182+'SERVICIOS ESCOLARES'!G182+PLANEACION!G182+'DESARROLLO ACADEMICO-CEIN'!G182+FINANZAS!G182+CALIDAD!G182+RECURSOS!G182+ADMINISTRACION!G182</f>
        <v>0</v>
      </c>
      <c r="H185" s="308">
        <f>ELECTROMECANICA!H182+ALIMENTARIAS!H182+VINCULACIÓN!H182+'INOVACIÓN AGRICOLA SUSTENTABLE'!H182+'SERVICIOS ESCOLARES'!H182+PLANEACION!H182+'DESARROLLO ACADEMICO-CEIN'!H182+FINANZAS!H182+CALIDAD!H182+RECURSOS!H182+ADMINISTRACION!H182</f>
        <v>0</v>
      </c>
      <c r="I185" s="308"/>
      <c r="J185" s="308"/>
      <c r="K185" s="610"/>
      <c r="N185" s="507"/>
      <c r="P185" s="99"/>
    </row>
    <row r="186" spans="1:16" s="389" customFormat="1" ht="14.25" x14ac:dyDescent="0.2">
      <c r="A186" s="427">
        <v>3461</v>
      </c>
      <c r="B186" s="428" t="s">
        <v>328</v>
      </c>
      <c r="C186" s="307">
        <f t="shared" si="6"/>
        <v>0</v>
      </c>
      <c r="D186" s="226"/>
      <c r="E186" s="308">
        <f>ELECTROMECANICA!E183+ALIMENTARIAS!E183+VINCULACIÓN!E183+'INOVACIÓN AGRICOLA SUSTENTABLE'!E183+'SERVICIOS ESCOLARES'!E183+PLANEACION!E183+'DESARROLLO ACADEMICO-CEIN'!E183+FINANZAS!E183+CALIDAD!E183+RECURSOS!E183+ADMINISTRACION!E183</f>
        <v>0</v>
      </c>
      <c r="F186" s="308">
        <f>ELECTROMECANICA!F183+ALIMENTARIAS!F183+VINCULACIÓN!F183+'INOVACIÓN AGRICOLA SUSTENTABLE'!F183+'SERVICIOS ESCOLARES'!F183+PLANEACION!F183+'DESARROLLO ACADEMICO-CEIN'!F183+FINANZAS!F183+CALIDAD!F183+RECURSOS!F183+ADMINISTRACION!F183</f>
        <v>0</v>
      </c>
      <c r="G186" s="308">
        <f>ELECTROMECANICA!G183+ALIMENTARIAS!G183+VINCULACIÓN!G183+'INOVACIÓN AGRICOLA SUSTENTABLE'!G183+'SERVICIOS ESCOLARES'!G183+PLANEACION!G183+'DESARROLLO ACADEMICO-CEIN'!G183+FINANZAS!G183+CALIDAD!G183+RECURSOS!G183+ADMINISTRACION!G183</f>
        <v>0</v>
      </c>
      <c r="H186" s="308">
        <f>ELECTROMECANICA!H183+ALIMENTARIAS!H183+VINCULACIÓN!H183+'INOVACIÓN AGRICOLA SUSTENTABLE'!H183+'SERVICIOS ESCOLARES'!H183+PLANEACION!H183+'DESARROLLO ACADEMICO-CEIN'!H183+FINANZAS!H183+CALIDAD!H183+RECURSOS!H183+ADMINISTRACION!H183</f>
        <v>0</v>
      </c>
      <c r="I186" s="308"/>
      <c r="J186" s="308"/>
      <c r="K186" s="610"/>
      <c r="N186" s="507"/>
      <c r="P186" s="99"/>
    </row>
    <row r="187" spans="1:16" s="389" customFormat="1" ht="14.25" x14ac:dyDescent="0.2">
      <c r="A187" s="427">
        <v>3471</v>
      </c>
      <c r="B187" s="428" t="s">
        <v>329</v>
      </c>
      <c r="C187" s="307">
        <f t="shared" si="6"/>
        <v>12000</v>
      </c>
      <c r="D187" s="226"/>
      <c r="E187" s="308">
        <f>ELECTROMECANICA!E184+ALIMENTARIAS!E184+VINCULACIÓN!E184+'INOVACIÓN AGRICOLA SUSTENTABLE'!E184+'SERVICIOS ESCOLARES'!E184+PLANEACION!E184+'DESARROLLO ACADEMICO-CEIN'!E184+FINANZAS!E184+CALIDAD!E184+RECURSOS!E184+ADMINISTRACION!E184</f>
        <v>0</v>
      </c>
      <c r="F187" s="308">
        <f>ELECTROMECANICA!F184+ALIMENTARIAS!F184+VINCULACIÓN!F184+'INOVACIÓN AGRICOLA SUSTENTABLE'!F184+'SERVICIOS ESCOLARES'!F184+PLANEACION!F184+'DESARROLLO ACADEMICO-CEIN'!F184+FINANZAS!F184+CALIDAD!F184+RECURSOS!F184+ADMINISTRACION!F184</f>
        <v>0</v>
      </c>
      <c r="G187" s="308">
        <f>ELECTROMECANICA!G184+ALIMENTARIAS!G184+VINCULACIÓN!G184+'INOVACIÓN AGRICOLA SUSTENTABLE'!G184+'SERVICIOS ESCOLARES'!G184+PLANEACION!G184+'DESARROLLO ACADEMICO-CEIN'!G184+FINANZAS!G184+CALIDAD!G184+RECURSOS!G184+ADMINISTRACION!G184</f>
        <v>0</v>
      </c>
      <c r="H187" s="308">
        <f>ELECTROMECANICA!H184+ALIMENTARIAS!H184+VINCULACIÓN!H184+'INOVACIÓN AGRICOLA SUSTENTABLE'!H184+'SERVICIOS ESCOLARES'!H184+PLANEACION!H184+'DESARROLLO ACADEMICO-CEIN'!H184+FINANZAS!H184+CALIDAD!H184+RECURSOS!H184+ADMINISTRACION!H184</f>
        <v>12000</v>
      </c>
      <c r="I187" s="308"/>
      <c r="J187" s="308"/>
      <c r="K187" s="610"/>
      <c r="N187" s="507"/>
      <c r="P187" s="99"/>
    </row>
    <row r="188" spans="1:16" s="389" customFormat="1" ht="14.25" x14ac:dyDescent="0.2">
      <c r="A188" s="427">
        <v>3481</v>
      </c>
      <c r="B188" s="428" t="s">
        <v>330</v>
      </c>
      <c r="C188" s="307">
        <f t="shared" si="6"/>
        <v>0</v>
      </c>
      <c r="D188" s="226"/>
      <c r="E188" s="308">
        <f>ELECTROMECANICA!E185+ALIMENTARIAS!E185+VINCULACIÓN!E185+'INOVACIÓN AGRICOLA SUSTENTABLE'!E185+'SERVICIOS ESCOLARES'!E185+PLANEACION!E185+'DESARROLLO ACADEMICO-CEIN'!E185+FINANZAS!E185+CALIDAD!E185+RECURSOS!E185+ADMINISTRACION!E185</f>
        <v>0</v>
      </c>
      <c r="F188" s="308">
        <f>ELECTROMECANICA!F185+ALIMENTARIAS!F185+VINCULACIÓN!F185+'INOVACIÓN AGRICOLA SUSTENTABLE'!F185+'SERVICIOS ESCOLARES'!F185+PLANEACION!F185+'DESARROLLO ACADEMICO-CEIN'!F185+FINANZAS!F185+CALIDAD!F185+RECURSOS!F185+ADMINISTRACION!F185</f>
        <v>0</v>
      </c>
      <c r="G188" s="308">
        <f>ELECTROMECANICA!G185+ALIMENTARIAS!G185+VINCULACIÓN!G185+'INOVACIÓN AGRICOLA SUSTENTABLE'!G185+'SERVICIOS ESCOLARES'!G185+PLANEACION!G185+'DESARROLLO ACADEMICO-CEIN'!G185+FINANZAS!G185+CALIDAD!G185+RECURSOS!G185+ADMINISTRACION!G185</f>
        <v>0</v>
      </c>
      <c r="H188" s="308">
        <f>ELECTROMECANICA!H185+ALIMENTARIAS!H185+VINCULACIÓN!H185+'INOVACIÓN AGRICOLA SUSTENTABLE'!H185+'SERVICIOS ESCOLARES'!H185+PLANEACION!H185+'DESARROLLO ACADEMICO-CEIN'!H185+FINANZAS!H185+CALIDAD!H185+RECURSOS!H185+ADMINISTRACION!H185</f>
        <v>0</v>
      </c>
      <c r="I188" s="308"/>
      <c r="J188" s="308"/>
      <c r="K188" s="610"/>
      <c r="N188" s="507"/>
      <c r="P188" s="99"/>
    </row>
    <row r="189" spans="1:16" s="389" customFormat="1" ht="28.5" x14ac:dyDescent="0.2">
      <c r="A189" s="427">
        <v>3491</v>
      </c>
      <c r="B189" s="428" t="s">
        <v>331</v>
      </c>
      <c r="C189" s="307">
        <f t="shared" si="6"/>
        <v>0</v>
      </c>
      <c r="D189" s="226"/>
      <c r="E189" s="308">
        <f>ELECTROMECANICA!E186+ALIMENTARIAS!E186+VINCULACIÓN!E186+'INOVACIÓN AGRICOLA SUSTENTABLE'!E186+'SERVICIOS ESCOLARES'!E186+PLANEACION!E186+'DESARROLLO ACADEMICO-CEIN'!E186+FINANZAS!E186+CALIDAD!E186+RECURSOS!E186+ADMINISTRACION!E186</f>
        <v>0</v>
      </c>
      <c r="F189" s="308">
        <f>ELECTROMECANICA!F186+ALIMENTARIAS!F186+VINCULACIÓN!F186+'INOVACIÓN AGRICOLA SUSTENTABLE'!F186+'SERVICIOS ESCOLARES'!F186+PLANEACION!F186+'DESARROLLO ACADEMICO-CEIN'!F186+FINANZAS!F186+CALIDAD!F186+RECURSOS!F186+ADMINISTRACION!F186</f>
        <v>0</v>
      </c>
      <c r="G189" s="308">
        <f>ELECTROMECANICA!G186+ALIMENTARIAS!G186+VINCULACIÓN!G186+'INOVACIÓN AGRICOLA SUSTENTABLE'!G186+'SERVICIOS ESCOLARES'!G186+PLANEACION!G186+'DESARROLLO ACADEMICO-CEIN'!G186+FINANZAS!G186+CALIDAD!G186+RECURSOS!G186+ADMINISTRACION!G186</f>
        <v>0</v>
      </c>
      <c r="H189" s="308">
        <f>ELECTROMECANICA!H186+ALIMENTARIAS!H186+VINCULACIÓN!H186+'INOVACIÓN AGRICOLA SUSTENTABLE'!H186+'SERVICIOS ESCOLARES'!H186+PLANEACION!H186+'DESARROLLO ACADEMICO-CEIN'!H186+FINANZAS!H186+CALIDAD!H186+RECURSOS!H186+ADMINISTRACION!H186</f>
        <v>0</v>
      </c>
      <c r="I189" s="308"/>
      <c r="J189" s="308"/>
      <c r="K189" s="610"/>
      <c r="N189" s="507"/>
      <c r="P189" s="99"/>
    </row>
    <row r="190" spans="1:16" s="389" customFormat="1" ht="42.75" x14ac:dyDescent="0.2">
      <c r="A190" s="427">
        <v>3511</v>
      </c>
      <c r="B190" s="428" t="s">
        <v>332</v>
      </c>
      <c r="C190" s="307">
        <f t="shared" si="6"/>
        <v>780200</v>
      </c>
      <c r="D190" s="226"/>
      <c r="E190" s="308">
        <f>ELECTROMECANICA!E187+ALIMENTARIAS!E187+VINCULACIÓN!E187+'INOVACIÓN AGRICOLA SUSTENTABLE'!E187+'SERVICIOS ESCOLARES'!E187+PLANEACION!E187+'DESARROLLO ACADEMICO-CEIN'!E187+FINANZAS!E187+CALIDAD!E187+RECURSOS!E187+ADMINISTRACION!E187</f>
        <v>0</v>
      </c>
      <c r="F190" s="308">
        <f>ELECTROMECANICA!F187+ALIMENTARIAS!F187+VINCULACIÓN!F187+'INOVACIÓN AGRICOLA SUSTENTABLE'!F187+'SERVICIOS ESCOLARES'!F187+PLANEACION!F187+'DESARROLLO ACADEMICO-CEIN'!F187+FINANZAS!F187+CALIDAD!F187+RECURSOS!F187+ADMINISTRACION!F187</f>
        <v>3200</v>
      </c>
      <c r="G190" s="308">
        <f>ELECTROMECANICA!G187+ALIMENTARIAS!G187+VINCULACIÓN!G187+'INOVACIÓN AGRICOLA SUSTENTABLE'!G187+'SERVICIOS ESCOLARES'!G187+PLANEACION!G187+'DESARROLLO ACADEMICO-CEIN'!G187+FINANZAS!G187+CALIDAD!G187+RECURSOS!G187+ADMINISTRACION!G187</f>
        <v>2000</v>
      </c>
      <c r="H190" s="308">
        <f>ELECTROMECANICA!H187+ALIMENTARIAS!H187+VINCULACIÓN!H187+'INOVACIÓN AGRICOLA SUSTENTABLE'!H187+'SERVICIOS ESCOLARES'!H187+PLANEACION!H187+'DESARROLLO ACADEMICO-CEIN'!H187+FINANZAS!H187+CALIDAD!H187+RECURSOS!H187+ADMINISTRACION!H187</f>
        <v>775000</v>
      </c>
      <c r="I190" s="308"/>
      <c r="J190" s="308"/>
      <c r="K190" s="610"/>
      <c r="N190" s="507"/>
      <c r="P190" s="99"/>
    </row>
    <row r="191" spans="1:16" s="389" customFormat="1" ht="42.75" x14ac:dyDescent="0.2">
      <c r="A191" s="427">
        <v>3512</v>
      </c>
      <c r="B191" s="428" t="s">
        <v>333</v>
      </c>
      <c r="C191" s="307">
        <f t="shared" si="6"/>
        <v>0</v>
      </c>
      <c r="D191" s="226"/>
      <c r="E191" s="308">
        <f>ELECTROMECANICA!E188+ALIMENTARIAS!E188+VINCULACIÓN!E188+'INOVACIÓN AGRICOLA SUSTENTABLE'!E188+'SERVICIOS ESCOLARES'!E188+PLANEACION!E188+'DESARROLLO ACADEMICO-CEIN'!E188+FINANZAS!E188+CALIDAD!E188+RECURSOS!E188+ADMINISTRACION!E188</f>
        <v>0</v>
      </c>
      <c r="F191" s="308">
        <f>ELECTROMECANICA!F188+ALIMENTARIAS!F188+VINCULACIÓN!F188+'INOVACIÓN AGRICOLA SUSTENTABLE'!F188+'SERVICIOS ESCOLARES'!F188+PLANEACION!F188+'DESARROLLO ACADEMICO-CEIN'!F188+FINANZAS!F188+CALIDAD!F188+RECURSOS!F188+ADMINISTRACION!F188</f>
        <v>0</v>
      </c>
      <c r="G191" s="308">
        <f>ELECTROMECANICA!G188+ALIMENTARIAS!G188+VINCULACIÓN!G188+'INOVACIÓN AGRICOLA SUSTENTABLE'!G188+'SERVICIOS ESCOLARES'!G188+PLANEACION!G188+'DESARROLLO ACADEMICO-CEIN'!G188+FINANZAS!G188+CALIDAD!G188+RECURSOS!G188+ADMINISTRACION!G188</f>
        <v>0</v>
      </c>
      <c r="H191" s="308">
        <f>ELECTROMECANICA!H188+ALIMENTARIAS!H188+VINCULACIÓN!H188+'INOVACIÓN AGRICOLA SUSTENTABLE'!H188+'SERVICIOS ESCOLARES'!H188+PLANEACION!H188+'DESARROLLO ACADEMICO-CEIN'!H188+FINANZAS!H188+CALIDAD!H188+RECURSOS!H188+ADMINISTRACION!H188</f>
        <v>0</v>
      </c>
      <c r="I191" s="308"/>
      <c r="J191" s="308"/>
      <c r="K191" s="610"/>
      <c r="N191" s="507"/>
      <c r="P191" s="99"/>
    </row>
    <row r="192" spans="1:16" s="389" customFormat="1" ht="57" x14ac:dyDescent="0.2">
      <c r="A192" s="427">
        <v>3521</v>
      </c>
      <c r="B192" s="428" t="s">
        <v>334</v>
      </c>
      <c r="C192" s="307">
        <f t="shared" si="6"/>
        <v>0</v>
      </c>
      <c r="D192" s="226"/>
      <c r="E192" s="308">
        <f>ELECTROMECANICA!E189+ALIMENTARIAS!E189+VINCULACIÓN!E189+'INOVACIÓN AGRICOLA SUSTENTABLE'!E189+'SERVICIOS ESCOLARES'!E189+PLANEACION!E189+'DESARROLLO ACADEMICO-CEIN'!E189+FINANZAS!E189+CALIDAD!E189+RECURSOS!E189+ADMINISTRACION!E189</f>
        <v>0</v>
      </c>
      <c r="F192" s="308">
        <f>ELECTROMECANICA!F189+ALIMENTARIAS!F189+VINCULACIÓN!F189+'INOVACIÓN AGRICOLA SUSTENTABLE'!F189+'SERVICIOS ESCOLARES'!F189+PLANEACION!F189+'DESARROLLO ACADEMICO-CEIN'!F189+FINANZAS!F189+CALIDAD!F189+RECURSOS!F189+ADMINISTRACION!F189</f>
        <v>0</v>
      </c>
      <c r="G192" s="308">
        <f>ELECTROMECANICA!G189+ALIMENTARIAS!G189+VINCULACIÓN!G189+'INOVACIÓN AGRICOLA SUSTENTABLE'!G189+'SERVICIOS ESCOLARES'!G189+PLANEACION!G189+'DESARROLLO ACADEMICO-CEIN'!G189+FINANZAS!G189+CALIDAD!G189+RECURSOS!G189+ADMINISTRACION!G189</f>
        <v>0</v>
      </c>
      <c r="H192" s="308">
        <f>ELECTROMECANICA!H189+ALIMENTARIAS!H189+VINCULACIÓN!H189+'INOVACIÓN AGRICOLA SUSTENTABLE'!H189+'SERVICIOS ESCOLARES'!H189+PLANEACION!H189+'DESARROLLO ACADEMICO-CEIN'!H189+FINANZAS!H189+CALIDAD!H189+RECURSOS!H189+ADMINISTRACION!H189</f>
        <v>0</v>
      </c>
      <c r="I192" s="308"/>
      <c r="J192" s="308"/>
      <c r="K192" s="610"/>
      <c r="N192" s="507"/>
      <c r="P192" s="99"/>
    </row>
    <row r="193" spans="1:16" s="389" customFormat="1" ht="57" x14ac:dyDescent="0.2">
      <c r="A193" s="427">
        <v>3531</v>
      </c>
      <c r="B193" s="428" t="s">
        <v>335</v>
      </c>
      <c r="C193" s="307">
        <f t="shared" si="6"/>
        <v>48000</v>
      </c>
      <c r="D193" s="226"/>
      <c r="E193" s="308">
        <f>ELECTROMECANICA!E190+ALIMENTARIAS!E190+VINCULACIÓN!E190+'INOVACIÓN AGRICOLA SUSTENTABLE'!E190+'SERVICIOS ESCOLARES'!E190+PLANEACION!E190+'DESARROLLO ACADEMICO-CEIN'!E190+FINANZAS!E190+CALIDAD!E190+RECURSOS!E190+ADMINISTRACION!E190</f>
        <v>0</v>
      </c>
      <c r="F193" s="308">
        <f>ELECTROMECANICA!F190+ALIMENTARIAS!F190+VINCULACIÓN!F190+'INOVACIÓN AGRICOLA SUSTENTABLE'!F190+'SERVICIOS ESCOLARES'!F190+PLANEACION!F190+'DESARROLLO ACADEMICO-CEIN'!F190+FINANZAS!F190+CALIDAD!F190+RECURSOS!F190+ADMINISTRACION!F190</f>
        <v>30000</v>
      </c>
      <c r="G193" s="308">
        <f>ELECTROMECANICA!G190+ALIMENTARIAS!G190+VINCULACIÓN!G190+'INOVACIÓN AGRICOLA SUSTENTABLE'!G190+'SERVICIOS ESCOLARES'!G190+PLANEACION!G190+'DESARROLLO ACADEMICO-CEIN'!G190+FINANZAS!G190+CALIDAD!G190+RECURSOS!G190+ADMINISTRACION!G190</f>
        <v>18000</v>
      </c>
      <c r="H193" s="308">
        <f>ELECTROMECANICA!H190+ALIMENTARIAS!H190+VINCULACIÓN!H190+'INOVACIÓN AGRICOLA SUSTENTABLE'!H190+'SERVICIOS ESCOLARES'!H190+PLANEACION!H190+'DESARROLLO ACADEMICO-CEIN'!H190+FINANZAS!H190+CALIDAD!H190+RECURSOS!H190+ADMINISTRACION!H190</f>
        <v>0</v>
      </c>
      <c r="I193" s="308"/>
      <c r="J193" s="308"/>
      <c r="K193" s="610"/>
      <c r="N193" s="507"/>
      <c r="P193" s="99"/>
    </row>
    <row r="194" spans="1:16" s="389" customFormat="1" ht="57" x14ac:dyDescent="0.2">
      <c r="A194" s="427">
        <v>3541</v>
      </c>
      <c r="B194" s="428" t="s">
        <v>336</v>
      </c>
      <c r="C194" s="307">
        <f t="shared" si="6"/>
        <v>48000.479999999996</v>
      </c>
      <c r="D194" s="226"/>
      <c r="E194" s="308">
        <f>ELECTROMECANICA!E191+ALIMENTARIAS!E191+VINCULACIÓN!E191+'INOVACIÓN AGRICOLA SUSTENTABLE'!E191+'SERVICIOS ESCOLARES'!E191+PLANEACION!E191+'DESARROLLO ACADEMICO-CEIN'!E191+FINANZAS!E191+CALIDAD!E191+RECURSOS!E191+ADMINISTRACION!E191</f>
        <v>0</v>
      </c>
      <c r="F194" s="308">
        <f>ELECTROMECANICA!F191+ALIMENTARIAS!F191+VINCULACIÓN!F191+'INOVACIÓN AGRICOLA SUSTENTABLE'!F191+'SERVICIOS ESCOLARES'!F191+PLANEACION!F191+'DESARROLLO ACADEMICO-CEIN'!F191+FINANZAS!F191+CALIDAD!F191+RECURSOS!F191+ADMINISTRACION!F191</f>
        <v>0</v>
      </c>
      <c r="G194" s="308">
        <f>ELECTROMECANICA!G191+ALIMENTARIAS!G191+VINCULACIÓN!G191+'INOVACIÓN AGRICOLA SUSTENTABLE'!G191+'SERVICIOS ESCOLARES'!G191+PLANEACION!G191+'DESARROLLO ACADEMICO-CEIN'!G191+FINANZAS!G191+CALIDAD!G191+RECURSOS!G191+ADMINISTRACION!G191</f>
        <v>0</v>
      </c>
      <c r="H194" s="308">
        <f>ELECTROMECANICA!H191+ALIMENTARIAS!H191+VINCULACIÓN!H191+'INOVACIÓN AGRICOLA SUSTENTABLE'!H191+'SERVICIOS ESCOLARES'!H191+PLANEACION!H191+'DESARROLLO ACADEMICO-CEIN'!H191+FINANZAS!H191+CALIDAD!H191+RECURSOS!H191+ADMINISTRACION!H191</f>
        <v>48000.479999999996</v>
      </c>
      <c r="I194" s="308"/>
      <c r="J194" s="308"/>
      <c r="K194" s="610"/>
      <c r="N194" s="507"/>
      <c r="P194" s="99"/>
    </row>
    <row r="195" spans="1:16" s="389" customFormat="1" ht="42.75" x14ac:dyDescent="0.2">
      <c r="A195" s="427">
        <v>3551</v>
      </c>
      <c r="B195" s="428" t="s">
        <v>337</v>
      </c>
      <c r="C195" s="307">
        <f t="shared" si="6"/>
        <v>60200</v>
      </c>
      <c r="D195" s="226"/>
      <c r="E195" s="308">
        <f>ELECTROMECANICA!E192+ALIMENTARIAS!E192+VINCULACIÓN!E192+'INOVACIÓN AGRICOLA SUSTENTABLE'!E192+'SERVICIOS ESCOLARES'!E192+PLANEACION!E192+'DESARROLLO ACADEMICO-CEIN'!E192+FINANZAS!E192+CALIDAD!E192+RECURSOS!E192+ADMINISTRACION!E192</f>
        <v>0</v>
      </c>
      <c r="F195" s="308">
        <f>ELECTROMECANICA!F192+ALIMENTARIAS!F192+VINCULACIÓN!F192+'INOVACIÓN AGRICOLA SUSTENTABLE'!F192+'SERVICIOS ESCOLARES'!F192+PLANEACION!F192+'DESARROLLO ACADEMICO-CEIN'!F192+FINANZAS!F192+CALIDAD!F192+RECURSOS!F192+ADMINISTRACION!F192</f>
        <v>0</v>
      </c>
      <c r="G195" s="308">
        <f>ELECTROMECANICA!G192+ALIMENTARIAS!G192+VINCULACIÓN!G192+'INOVACIÓN AGRICOLA SUSTENTABLE'!G192+'SERVICIOS ESCOLARES'!G192+PLANEACION!G192+'DESARROLLO ACADEMICO-CEIN'!G192+FINANZAS!G192+CALIDAD!G192+RECURSOS!G192+ADMINISTRACION!G192</f>
        <v>60200</v>
      </c>
      <c r="H195" s="308">
        <f>ELECTROMECANICA!H192+ALIMENTARIAS!H192+VINCULACIÓN!H192+'INOVACIÓN AGRICOLA SUSTENTABLE'!H192+'SERVICIOS ESCOLARES'!H192+PLANEACION!H192+'DESARROLLO ACADEMICO-CEIN'!H192+FINANZAS!H192+CALIDAD!H192+RECURSOS!H192+ADMINISTRACION!H192</f>
        <v>0</v>
      </c>
      <c r="I195" s="308"/>
      <c r="J195" s="308"/>
      <c r="K195" s="610"/>
      <c r="N195" s="507"/>
      <c r="P195" s="99"/>
    </row>
    <row r="196" spans="1:16" s="389" customFormat="1" ht="28.5" x14ac:dyDescent="0.2">
      <c r="A196" s="427">
        <v>3561</v>
      </c>
      <c r="B196" s="428" t="s">
        <v>338</v>
      </c>
      <c r="C196" s="307">
        <f t="shared" si="6"/>
        <v>0</v>
      </c>
      <c r="D196" s="226"/>
      <c r="E196" s="308">
        <f>ELECTROMECANICA!E193+ALIMENTARIAS!E193+VINCULACIÓN!E193+'INOVACIÓN AGRICOLA SUSTENTABLE'!E193+'SERVICIOS ESCOLARES'!E193+PLANEACION!E193+'DESARROLLO ACADEMICO-CEIN'!E193+FINANZAS!E193+CALIDAD!E193+RECURSOS!E193+ADMINISTRACION!E193</f>
        <v>0</v>
      </c>
      <c r="F196" s="308">
        <f>ELECTROMECANICA!F193+ALIMENTARIAS!F193+VINCULACIÓN!F193+'INOVACIÓN AGRICOLA SUSTENTABLE'!F193+'SERVICIOS ESCOLARES'!F193+PLANEACION!F193+'DESARROLLO ACADEMICO-CEIN'!F193+FINANZAS!F193+CALIDAD!F193+RECURSOS!F193+ADMINISTRACION!F193</f>
        <v>0</v>
      </c>
      <c r="G196" s="308">
        <f>ELECTROMECANICA!G193+ALIMENTARIAS!G193+VINCULACIÓN!G193+'INOVACIÓN AGRICOLA SUSTENTABLE'!G193+'SERVICIOS ESCOLARES'!G193+PLANEACION!G193+'DESARROLLO ACADEMICO-CEIN'!G193+FINANZAS!G193+CALIDAD!G193+RECURSOS!G193+ADMINISTRACION!G193</f>
        <v>0</v>
      </c>
      <c r="H196" s="308">
        <f>ELECTROMECANICA!H193+ALIMENTARIAS!H193+VINCULACIÓN!H193+'INOVACIÓN AGRICOLA SUSTENTABLE'!H193+'SERVICIOS ESCOLARES'!H193+PLANEACION!H193+'DESARROLLO ACADEMICO-CEIN'!H193+FINANZAS!H193+CALIDAD!H193+RECURSOS!H193+ADMINISTRACION!H193</f>
        <v>0</v>
      </c>
      <c r="I196" s="308"/>
      <c r="J196" s="308"/>
      <c r="K196" s="610"/>
      <c r="N196" s="507"/>
      <c r="P196" s="99"/>
    </row>
    <row r="197" spans="1:16" s="389" customFormat="1" ht="42.75" x14ac:dyDescent="0.2">
      <c r="A197" s="427">
        <v>3571</v>
      </c>
      <c r="B197" s="428" t="s">
        <v>339</v>
      </c>
      <c r="C197" s="307">
        <f t="shared" si="6"/>
        <v>76000</v>
      </c>
      <c r="D197" s="226"/>
      <c r="E197" s="308">
        <f>ELECTROMECANICA!E194+ALIMENTARIAS!E194+VINCULACIÓN!E194+'INOVACIÓN AGRICOLA SUSTENTABLE'!E194+'SERVICIOS ESCOLARES'!E194+PLANEACION!E194+'DESARROLLO ACADEMICO-CEIN'!E194+FINANZAS!E194+CALIDAD!E194+RECURSOS!E194+ADMINISTRACION!E194</f>
        <v>0</v>
      </c>
      <c r="F197" s="308">
        <f>ELECTROMECANICA!F194+ALIMENTARIAS!F194+VINCULACIÓN!F194+'INOVACIÓN AGRICOLA SUSTENTABLE'!F194+'SERVICIOS ESCOLARES'!F194+PLANEACION!F194+'DESARROLLO ACADEMICO-CEIN'!F194+FINANZAS!F194+CALIDAD!F194+RECURSOS!F194+ADMINISTRACION!F194</f>
        <v>0</v>
      </c>
      <c r="G197" s="308">
        <f>ELECTROMECANICA!G194+ALIMENTARIAS!G194+VINCULACIÓN!G194+'INOVACIÓN AGRICOLA SUSTENTABLE'!G194+'SERVICIOS ESCOLARES'!G194+PLANEACION!G194+'DESARROLLO ACADEMICO-CEIN'!G194+FINANZAS!G194+CALIDAD!G194+RECURSOS!G194+ADMINISTRACION!G194</f>
        <v>40000</v>
      </c>
      <c r="H197" s="308">
        <f>ELECTROMECANICA!H194+ALIMENTARIAS!H194+VINCULACIÓN!H194+'INOVACIÓN AGRICOLA SUSTENTABLE'!H194+'SERVICIOS ESCOLARES'!H194+PLANEACION!H194+'DESARROLLO ACADEMICO-CEIN'!H194+FINANZAS!H194+CALIDAD!H194+RECURSOS!H194+ADMINISTRACION!H194</f>
        <v>36000</v>
      </c>
      <c r="I197" s="308"/>
      <c r="J197" s="308"/>
      <c r="K197" s="610"/>
      <c r="N197" s="507"/>
      <c r="P197" s="99"/>
    </row>
    <row r="198" spans="1:16" s="389" customFormat="1" ht="42.75" x14ac:dyDescent="0.2">
      <c r="A198" s="427">
        <v>3572</v>
      </c>
      <c r="B198" s="428" t="s">
        <v>340</v>
      </c>
      <c r="C198" s="307">
        <f t="shared" si="6"/>
        <v>48600</v>
      </c>
      <c r="D198" s="226"/>
      <c r="E198" s="308">
        <f>ELECTROMECANICA!E195+ALIMENTARIAS!E195+VINCULACIÓN!E195+'INOVACIÓN AGRICOLA SUSTENTABLE'!E195+'SERVICIOS ESCOLARES'!E195+PLANEACION!E195+'DESARROLLO ACADEMICO-CEIN'!E195+FINANZAS!E195+CALIDAD!E195+RECURSOS!E195+ADMINISTRACION!E195</f>
        <v>0</v>
      </c>
      <c r="F198" s="308">
        <f>ELECTROMECANICA!F195+ALIMENTARIAS!F195+VINCULACIÓN!F195+'INOVACIÓN AGRICOLA SUSTENTABLE'!F195+'SERVICIOS ESCOLARES'!F195+PLANEACION!F195+'DESARROLLO ACADEMICO-CEIN'!F195+FINANZAS!F195+CALIDAD!F195+RECURSOS!F195+ADMINISTRACION!F195</f>
        <v>0</v>
      </c>
      <c r="G198" s="308">
        <f>ELECTROMECANICA!G195+ALIMENTARIAS!G195+VINCULACIÓN!G195+'INOVACIÓN AGRICOLA SUSTENTABLE'!G195+'SERVICIOS ESCOLARES'!G195+PLANEACION!G195+'DESARROLLO ACADEMICO-CEIN'!G195+FINANZAS!G195+CALIDAD!G195+RECURSOS!G195+ADMINISTRACION!G195</f>
        <v>0</v>
      </c>
      <c r="H198" s="308">
        <f>ELECTROMECANICA!H195+ALIMENTARIAS!H195+VINCULACIÓN!H195+'INOVACIÓN AGRICOLA SUSTENTABLE'!H195+'SERVICIOS ESCOLARES'!H195+PLANEACION!H195+'DESARROLLO ACADEMICO-CEIN'!H195+FINANZAS!H195+CALIDAD!H195+RECURSOS!H195+ADMINISTRACION!H195</f>
        <v>48600</v>
      </c>
      <c r="I198" s="308"/>
      <c r="J198" s="308"/>
      <c r="K198" s="610"/>
      <c r="N198" s="507"/>
      <c r="P198" s="99"/>
    </row>
    <row r="199" spans="1:16" s="389" customFormat="1" ht="42.75" x14ac:dyDescent="0.2">
      <c r="A199" s="427">
        <v>3573</v>
      </c>
      <c r="B199" s="428" t="s">
        <v>341</v>
      </c>
      <c r="C199" s="307">
        <f t="shared" si="6"/>
        <v>0</v>
      </c>
      <c r="D199" s="226"/>
      <c r="E199" s="308">
        <f>ELECTROMECANICA!E196+ALIMENTARIAS!E196+VINCULACIÓN!E196+'INOVACIÓN AGRICOLA SUSTENTABLE'!E196+'SERVICIOS ESCOLARES'!E196+PLANEACION!E196+'DESARROLLO ACADEMICO-CEIN'!E196+FINANZAS!E196+CALIDAD!E196+RECURSOS!E196+ADMINISTRACION!E196</f>
        <v>0</v>
      </c>
      <c r="F199" s="308">
        <f>ELECTROMECANICA!F196+ALIMENTARIAS!F196+VINCULACIÓN!F196+'INOVACIÓN AGRICOLA SUSTENTABLE'!F196+'SERVICIOS ESCOLARES'!F196+PLANEACION!F196+'DESARROLLO ACADEMICO-CEIN'!F196+FINANZAS!F196+CALIDAD!F196+RECURSOS!F196+ADMINISTRACION!F196</f>
        <v>0</v>
      </c>
      <c r="G199" s="308">
        <f>ELECTROMECANICA!G196+ALIMENTARIAS!G196+VINCULACIÓN!G196+'INOVACIÓN AGRICOLA SUSTENTABLE'!G196+'SERVICIOS ESCOLARES'!G196+PLANEACION!G196+'DESARROLLO ACADEMICO-CEIN'!G196+FINANZAS!G196+CALIDAD!G196+RECURSOS!G196+ADMINISTRACION!G196</f>
        <v>0</v>
      </c>
      <c r="H199" s="308">
        <f>ELECTROMECANICA!H196+ALIMENTARIAS!H196+VINCULACIÓN!H196+'INOVACIÓN AGRICOLA SUSTENTABLE'!H196+'SERVICIOS ESCOLARES'!H196+PLANEACION!H196+'DESARROLLO ACADEMICO-CEIN'!H196+FINANZAS!H196+CALIDAD!H196+RECURSOS!H196+ADMINISTRACION!H196</f>
        <v>0</v>
      </c>
      <c r="I199" s="308"/>
      <c r="J199" s="308"/>
      <c r="K199" s="610"/>
      <c r="N199" s="507"/>
      <c r="P199" s="99"/>
    </row>
    <row r="200" spans="1:16" s="389" customFormat="1" ht="28.5" x14ac:dyDescent="0.2">
      <c r="A200" s="427">
        <v>3581</v>
      </c>
      <c r="B200" s="428" t="s">
        <v>105</v>
      </c>
      <c r="C200" s="307">
        <f t="shared" si="6"/>
        <v>42750</v>
      </c>
      <c r="D200" s="226"/>
      <c r="E200" s="308">
        <f>ELECTROMECANICA!E197+ALIMENTARIAS!E197+VINCULACIÓN!E197+'INOVACIÓN AGRICOLA SUSTENTABLE'!E197+'SERVICIOS ESCOLARES'!E197+PLANEACION!E197+'DESARROLLO ACADEMICO-CEIN'!E197+FINANZAS!E197+CALIDAD!E197+RECURSOS!E197+ADMINISTRACION!E197</f>
        <v>0</v>
      </c>
      <c r="F200" s="308">
        <f>ELECTROMECANICA!F197+ALIMENTARIAS!F197+VINCULACIÓN!F197+'INOVACIÓN AGRICOLA SUSTENTABLE'!F197+'SERVICIOS ESCOLARES'!F197+PLANEACION!F197+'DESARROLLO ACADEMICO-CEIN'!F197+FINANZAS!F197+CALIDAD!F197+RECURSOS!F197+ADMINISTRACION!F197</f>
        <v>0</v>
      </c>
      <c r="G200" s="308">
        <f>ELECTROMECANICA!G197+ALIMENTARIAS!G197+VINCULACIÓN!G197+'INOVACIÓN AGRICOLA SUSTENTABLE'!G197+'SERVICIOS ESCOLARES'!G197+PLANEACION!G197+'DESARROLLO ACADEMICO-CEIN'!G197+FINANZAS!G197+CALIDAD!G197+RECURSOS!G197+ADMINISTRACION!G197</f>
        <v>42750</v>
      </c>
      <c r="H200" s="308">
        <f>ELECTROMECANICA!H197+ALIMENTARIAS!H197+VINCULACIÓN!H197+'INOVACIÓN AGRICOLA SUSTENTABLE'!H197+'SERVICIOS ESCOLARES'!H197+PLANEACION!H197+'DESARROLLO ACADEMICO-CEIN'!H197+FINANZAS!H197+CALIDAD!H197+RECURSOS!H197+ADMINISTRACION!H197</f>
        <v>0</v>
      </c>
      <c r="I200" s="308"/>
      <c r="J200" s="308"/>
      <c r="K200" s="610"/>
      <c r="N200" s="507"/>
      <c r="P200" s="99"/>
    </row>
    <row r="201" spans="1:16" s="389" customFormat="1" ht="28.5" x14ac:dyDescent="0.2">
      <c r="A201" s="427">
        <v>3591</v>
      </c>
      <c r="B201" s="428" t="s">
        <v>342</v>
      </c>
      <c r="C201" s="307">
        <f t="shared" si="6"/>
        <v>9182.52</v>
      </c>
      <c r="D201" s="226"/>
      <c r="E201" s="308">
        <f>ELECTROMECANICA!E198+ALIMENTARIAS!E198+VINCULACIÓN!E198+'INOVACIÓN AGRICOLA SUSTENTABLE'!E198+'SERVICIOS ESCOLARES'!E198+PLANEACION!E198+'DESARROLLO ACADEMICO-CEIN'!E198+FINANZAS!E198+CALIDAD!E198+RECURSOS!E198+ADMINISTRACION!E198</f>
        <v>0</v>
      </c>
      <c r="F201" s="308">
        <f>ELECTROMECANICA!F198+ALIMENTARIAS!F198+VINCULACIÓN!F198+'INOVACIÓN AGRICOLA SUSTENTABLE'!F198+'SERVICIOS ESCOLARES'!F198+PLANEACION!F198+'DESARROLLO ACADEMICO-CEIN'!F198+FINANZAS!F198+CALIDAD!F198+RECURSOS!F198+ADMINISTRACION!F198</f>
        <v>0</v>
      </c>
      <c r="G201" s="308">
        <f>ELECTROMECANICA!G198+ALIMENTARIAS!G198+VINCULACIÓN!G198+'INOVACIÓN AGRICOLA SUSTENTABLE'!G198+'SERVICIOS ESCOLARES'!G198+PLANEACION!G198+'DESARROLLO ACADEMICO-CEIN'!G198+FINANZAS!G198+CALIDAD!G198+RECURSOS!G198+ADMINISTRACION!G198</f>
        <v>0</v>
      </c>
      <c r="H201" s="308">
        <f>ELECTROMECANICA!H198+ALIMENTARIAS!H198+VINCULACIÓN!H198+'INOVACIÓN AGRICOLA SUSTENTABLE'!H198+'SERVICIOS ESCOLARES'!H198+PLANEACION!H198+'DESARROLLO ACADEMICO-CEIN'!H198+FINANZAS!H198+CALIDAD!H198+RECURSOS!H198+ADMINISTRACION!H198</f>
        <v>9182.52</v>
      </c>
      <c r="I201" s="308"/>
      <c r="J201" s="308"/>
      <c r="K201" s="610"/>
      <c r="N201" s="507"/>
      <c r="P201" s="99"/>
    </row>
    <row r="202" spans="1:16" s="389" customFormat="1" ht="57" x14ac:dyDescent="0.2">
      <c r="A202" s="427">
        <v>3611</v>
      </c>
      <c r="B202" s="428" t="s">
        <v>343</v>
      </c>
      <c r="C202" s="307">
        <f t="shared" si="6"/>
        <v>0</v>
      </c>
      <c r="D202" s="226"/>
      <c r="E202" s="308">
        <f>ELECTROMECANICA!E199+ALIMENTARIAS!E199+VINCULACIÓN!E199+'INOVACIÓN AGRICOLA SUSTENTABLE'!E199+'SERVICIOS ESCOLARES'!E199+PLANEACION!E199+'DESARROLLO ACADEMICO-CEIN'!E199+FINANZAS!E199+CALIDAD!E199+RECURSOS!E199+ADMINISTRACION!E199</f>
        <v>0</v>
      </c>
      <c r="F202" s="308">
        <f>ELECTROMECANICA!F199+ALIMENTARIAS!F199+VINCULACIÓN!F199+'INOVACIÓN AGRICOLA SUSTENTABLE'!F199+'SERVICIOS ESCOLARES'!F199+PLANEACION!F199+'DESARROLLO ACADEMICO-CEIN'!F199+FINANZAS!F199+CALIDAD!F199+RECURSOS!F199+ADMINISTRACION!F199</f>
        <v>0</v>
      </c>
      <c r="G202" s="308">
        <f>ELECTROMECANICA!G199+ALIMENTARIAS!G199+VINCULACIÓN!G199+'INOVACIÓN AGRICOLA SUSTENTABLE'!G199+'SERVICIOS ESCOLARES'!G199+PLANEACION!G199+'DESARROLLO ACADEMICO-CEIN'!G199+FINANZAS!G199+CALIDAD!G199+RECURSOS!G199+ADMINISTRACION!G199</f>
        <v>0</v>
      </c>
      <c r="H202" s="308">
        <f>ELECTROMECANICA!H199+ALIMENTARIAS!H199+VINCULACIÓN!H199+'INOVACIÓN AGRICOLA SUSTENTABLE'!H199+'SERVICIOS ESCOLARES'!H199+PLANEACION!H199+'DESARROLLO ACADEMICO-CEIN'!H199+FINANZAS!H199+CALIDAD!H199+RECURSOS!H199+ADMINISTRACION!H199</f>
        <v>0</v>
      </c>
      <c r="I202" s="308"/>
      <c r="J202" s="308"/>
      <c r="K202" s="610"/>
      <c r="N202" s="507"/>
      <c r="P202" s="99"/>
    </row>
    <row r="203" spans="1:16" s="389" customFormat="1" ht="57" x14ac:dyDescent="0.2">
      <c r="A203" s="427">
        <v>3621</v>
      </c>
      <c r="B203" s="428" t="s">
        <v>107</v>
      </c>
      <c r="C203" s="307">
        <f t="shared" si="6"/>
        <v>269700</v>
      </c>
      <c r="D203" s="226"/>
      <c r="E203" s="308">
        <f>ELECTROMECANICA!E200+ALIMENTARIAS!E200+VINCULACIÓN!E200+'INOVACIÓN AGRICOLA SUSTENTABLE'!E200+'SERVICIOS ESCOLARES'!E200+PLANEACION!E200+'DESARROLLO ACADEMICO-CEIN'!E200+FINANZAS!E200+CALIDAD!E200+RECURSOS!E200+ADMINISTRACION!E200</f>
        <v>0</v>
      </c>
      <c r="F203" s="308">
        <f>ELECTROMECANICA!F200+ALIMENTARIAS!F200+VINCULACIÓN!F200+'INOVACIÓN AGRICOLA SUSTENTABLE'!F200+'SERVICIOS ESCOLARES'!F200+PLANEACION!F200+'DESARROLLO ACADEMICO-CEIN'!F200+FINANZAS!F200+CALIDAD!F200+RECURSOS!F200+ADMINISTRACION!F200</f>
        <v>0</v>
      </c>
      <c r="G203" s="308">
        <f>ELECTROMECANICA!G200+ALIMENTARIAS!G200+VINCULACIÓN!G200+'INOVACIÓN AGRICOLA SUSTENTABLE'!G200+'SERVICIOS ESCOLARES'!G200+PLANEACION!G200+'DESARROLLO ACADEMICO-CEIN'!G200+FINANZAS!G200+CALIDAD!G200+RECURSOS!G200+ADMINISTRACION!G200</f>
        <v>0</v>
      </c>
      <c r="H203" s="308">
        <f>ELECTROMECANICA!H200+ALIMENTARIAS!H200+VINCULACIÓN!H200+'INOVACIÓN AGRICOLA SUSTENTABLE'!H200+'SERVICIOS ESCOLARES'!H200+PLANEACION!H200+'DESARROLLO ACADEMICO-CEIN'!H200+FINANZAS!H200+CALIDAD!H200+RECURSOS!H200+ADMINISTRACION!H200</f>
        <v>269700</v>
      </c>
      <c r="I203" s="308"/>
      <c r="J203" s="308"/>
      <c r="K203" s="610"/>
      <c r="N203" s="507"/>
      <c r="P203" s="99"/>
    </row>
    <row r="204" spans="1:16" s="389" customFormat="1" ht="42.75" x14ac:dyDescent="0.2">
      <c r="A204" s="427">
        <v>3631</v>
      </c>
      <c r="B204" s="428" t="s">
        <v>344</v>
      </c>
      <c r="C204" s="307">
        <f t="shared" ref="C204:C235" si="7">SUM(E204:H204)</f>
        <v>0</v>
      </c>
      <c r="D204" s="226"/>
      <c r="E204" s="308">
        <f>ELECTROMECANICA!E201+ALIMENTARIAS!E201+VINCULACIÓN!E201+'INOVACIÓN AGRICOLA SUSTENTABLE'!E201+'SERVICIOS ESCOLARES'!E201+PLANEACION!E201+'DESARROLLO ACADEMICO-CEIN'!E201+FINANZAS!E201+CALIDAD!E201+RECURSOS!E201+ADMINISTRACION!E201</f>
        <v>0</v>
      </c>
      <c r="F204" s="308">
        <f>ELECTROMECANICA!F201+ALIMENTARIAS!F201+VINCULACIÓN!F201+'INOVACIÓN AGRICOLA SUSTENTABLE'!F201+'SERVICIOS ESCOLARES'!F201+PLANEACION!F201+'DESARROLLO ACADEMICO-CEIN'!F201+FINANZAS!F201+CALIDAD!F201+RECURSOS!F201+ADMINISTRACION!F201</f>
        <v>0</v>
      </c>
      <c r="G204" s="308">
        <f>ELECTROMECANICA!G201+ALIMENTARIAS!G201+VINCULACIÓN!G201+'INOVACIÓN AGRICOLA SUSTENTABLE'!G201+'SERVICIOS ESCOLARES'!G201+PLANEACION!G201+'DESARROLLO ACADEMICO-CEIN'!G201+FINANZAS!G201+CALIDAD!G201+RECURSOS!G201+ADMINISTRACION!G201</f>
        <v>0</v>
      </c>
      <c r="H204" s="308">
        <f>ELECTROMECANICA!H201+ALIMENTARIAS!H201+VINCULACIÓN!H201+'INOVACIÓN AGRICOLA SUSTENTABLE'!H201+'SERVICIOS ESCOLARES'!H201+PLANEACION!H201+'DESARROLLO ACADEMICO-CEIN'!H201+FINANZAS!H201+CALIDAD!H201+RECURSOS!H201+ADMINISTRACION!H201</f>
        <v>0</v>
      </c>
      <c r="I204" s="308"/>
      <c r="J204" s="308"/>
      <c r="K204" s="610"/>
      <c r="N204" s="507"/>
      <c r="P204" s="99"/>
    </row>
    <row r="205" spans="1:16" s="389" customFormat="1" ht="28.5" x14ac:dyDescent="0.2">
      <c r="A205" s="427">
        <v>3641</v>
      </c>
      <c r="B205" s="428" t="s">
        <v>345</v>
      </c>
      <c r="C205" s="307">
        <f t="shared" si="7"/>
        <v>0</v>
      </c>
      <c r="D205" s="226"/>
      <c r="E205" s="308">
        <f>ELECTROMECANICA!E202+ALIMENTARIAS!E202+VINCULACIÓN!E202+'INOVACIÓN AGRICOLA SUSTENTABLE'!E202+'SERVICIOS ESCOLARES'!E202+PLANEACION!E202+'DESARROLLO ACADEMICO-CEIN'!E202+FINANZAS!E202+CALIDAD!E202+RECURSOS!E202+ADMINISTRACION!E202</f>
        <v>0</v>
      </c>
      <c r="F205" s="308">
        <f>ELECTROMECANICA!F202+ALIMENTARIAS!F202+VINCULACIÓN!F202+'INOVACIÓN AGRICOLA SUSTENTABLE'!F202+'SERVICIOS ESCOLARES'!F202+PLANEACION!F202+'DESARROLLO ACADEMICO-CEIN'!F202+FINANZAS!F202+CALIDAD!F202+RECURSOS!F202+ADMINISTRACION!F202</f>
        <v>0</v>
      </c>
      <c r="G205" s="308">
        <f>ELECTROMECANICA!G202+ALIMENTARIAS!G202+VINCULACIÓN!G202+'INOVACIÓN AGRICOLA SUSTENTABLE'!G202+'SERVICIOS ESCOLARES'!G202+PLANEACION!G202+'DESARROLLO ACADEMICO-CEIN'!G202+FINANZAS!G202+CALIDAD!G202+RECURSOS!G202+ADMINISTRACION!G202</f>
        <v>0</v>
      </c>
      <c r="H205" s="308">
        <f>ELECTROMECANICA!H202+ALIMENTARIAS!H202+VINCULACIÓN!H202+'INOVACIÓN AGRICOLA SUSTENTABLE'!H202+'SERVICIOS ESCOLARES'!H202+PLANEACION!H202+'DESARROLLO ACADEMICO-CEIN'!H202+FINANZAS!H202+CALIDAD!H202+RECURSOS!H202+ADMINISTRACION!H202</f>
        <v>0</v>
      </c>
      <c r="I205" s="308"/>
      <c r="J205" s="308"/>
      <c r="K205" s="610"/>
      <c r="N205" s="507"/>
      <c r="P205" s="99"/>
    </row>
    <row r="206" spans="1:16" s="389" customFormat="1" ht="28.5" x14ac:dyDescent="0.2">
      <c r="A206" s="427">
        <v>3651</v>
      </c>
      <c r="B206" s="428" t="s">
        <v>346</v>
      </c>
      <c r="C206" s="307">
        <f t="shared" si="7"/>
        <v>0</v>
      </c>
      <c r="D206" s="226"/>
      <c r="E206" s="308">
        <f>ELECTROMECANICA!E203+ALIMENTARIAS!E203+VINCULACIÓN!E203+'INOVACIÓN AGRICOLA SUSTENTABLE'!E203+'SERVICIOS ESCOLARES'!E203+PLANEACION!E203+'DESARROLLO ACADEMICO-CEIN'!E203+FINANZAS!E203+CALIDAD!E203+RECURSOS!E203+ADMINISTRACION!E203</f>
        <v>0</v>
      </c>
      <c r="F206" s="308">
        <f>ELECTROMECANICA!F203+ALIMENTARIAS!F203+VINCULACIÓN!F203+'INOVACIÓN AGRICOLA SUSTENTABLE'!F203+'SERVICIOS ESCOLARES'!F203+PLANEACION!F203+'DESARROLLO ACADEMICO-CEIN'!F203+FINANZAS!F203+CALIDAD!F203+RECURSOS!F203+ADMINISTRACION!F203</f>
        <v>0</v>
      </c>
      <c r="G206" s="308">
        <f>ELECTROMECANICA!G203+ALIMENTARIAS!G203+VINCULACIÓN!G203+'INOVACIÓN AGRICOLA SUSTENTABLE'!G203+'SERVICIOS ESCOLARES'!G203+PLANEACION!G203+'DESARROLLO ACADEMICO-CEIN'!G203+FINANZAS!G203+CALIDAD!G203+RECURSOS!G203+ADMINISTRACION!G203</f>
        <v>0</v>
      </c>
      <c r="H206" s="308">
        <f>ELECTROMECANICA!H203+ALIMENTARIAS!H203+VINCULACIÓN!H203+'INOVACIÓN AGRICOLA SUSTENTABLE'!H203+'SERVICIOS ESCOLARES'!H203+PLANEACION!H203+'DESARROLLO ACADEMICO-CEIN'!H203+FINANZAS!H203+CALIDAD!H203+RECURSOS!H203+ADMINISTRACION!H203</f>
        <v>0</v>
      </c>
      <c r="I206" s="308"/>
      <c r="J206" s="308"/>
      <c r="K206" s="610"/>
      <c r="N206" s="507"/>
      <c r="P206" s="99"/>
    </row>
    <row r="207" spans="1:16" s="389" customFormat="1" ht="42.75" x14ac:dyDescent="0.2">
      <c r="A207" s="427">
        <v>3661</v>
      </c>
      <c r="B207" s="428" t="s">
        <v>347</v>
      </c>
      <c r="C207" s="307">
        <f t="shared" si="7"/>
        <v>0</v>
      </c>
      <c r="D207" s="226"/>
      <c r="E207" s="308">
        <f>ELECTROMECANICA!E204+ALIMENTARIAS!E204+VINCULACIÓN!E204+'INOVACIÓN AGRICOLA SUSTENTABLE'!E204+'SERVICIOS ESCOLARES'!E204+PLANEACION!E204+'DESARROLLO ACADEMICO-CEIN'!E204+FINANZAS!E204+CALIDAD!E204+RECURSOS!E204+ADMINISTRACION!E204</f>
        <v>0</v>
      </c>
      <c r="F207" s="308">
        <f>ELECTROMECANICA!F204+ALIMENTARIAS!F204+VINCULACIÓN!F204+'INOVACIÓN AGRICOLA SUSTENTABLE'!F204+'SERVICIOS ESCOLARES'!F204+PLANEACION!F204+'DESARROLLO ACADEMICO-CEIN'!F204+FINANZAS!F204+CALIDAD!F204+RECURSOS!F204+ADMINISTRACION!F204</f>
        <v>0</v>
      </c>
      <c r="G207" s="308">
        <f>ELECTROMECANICA!G204+ALIMENTARIAS!G204+VINCULACIÓN!G204+'INOVACIÓN AGRICOLA SUSTENTABLE'!G204+'SERVICIOS ESCOLARES'!G204+PLANEACION!G204+'DESARROLLO ACADEMICO-CEIN'!G204+FINANZAS!G204+CALIDAD!G204+RECURSOS!G204+ADMINISTRACION!G204</f>
        <v>0</v>
      </c>
      <c r="H207" s="308">
        <f>ELECTROMECANICA!H204+ALIMENTARIAS!H204+VINCULACIÓN!H204+'INOVACIÓN AGRICOLA SUSTENTABLE'!H204+'SERVICIOS ESCOLARES'!H204+PLANEACION!H204+'DESARROLLO ACADEMICO-CEIN'!H204+FINANZAS!H204+CALIDAD!H204+RECURSOS!H204+ADMINISTRACION!H204</f>
        <v>0</v>
      </c>
      <c r="I207" s="308"/>
      <c r="J207" s="308"/>
      <c r="K207" s="610"/>
      <c r="N207" s="507"/>
      <c r="P207" s="99"/>
    </row>
    <row r="208" spans="1:16" s="389" customFormat="1" ht="14.25" x14ac:dyDescent="0.2">
      <c r="A208" s="427">
        <v>3691</v>
      </c>
      <c r="B208" s="428" t="s">
        <v>348</v>
      </c>
      <c r="C208" s="307">
        <f t="shared" si="7"/>
        <v>0</v>
      </c>
      <c r="D208" s="226"/>
      <c r="E208" s="308">
        <f>ELECTROMECANICA!E205+ALIMENTARIAS!E205+VINCULACIÓN!E205+'INOVACIÓN AGRICOLA SUSTENTABLE'!E205+'SERVICIOS ESCOLARES'!E205+PLANEACION!E205+'DESARROLLO ACADEMICO-CEIN'!E205+FINANZAS!E205+CALIDAD!E205+RECURSOS!E205+ADMINISTRACION!E205</f>
        <v>0</v>
      </c>
      <c r="F208" s="308">
        <f>ELECTROMECANICA!F205+ALIMENTARIAS!F205+VINCULACIÓN!F205+'INOVACIÓN AGRICOLA SUSTENTABLE'!F205+'SERVICIOS ESCOLARES'!F205+PLANEACION!F205+'DESARROLLO ACADEMICO-CEIN'!F205+FINANZAS!F205+CALIDAD!F205+RECURSOS!F205+ADMINISTRACION!F205</f>
        <v>0</v>
      </c>
      <c r="G208" s="308">
        <f>ELECTROMECANICA!G205+ALIMENTARIAS!G205+VINCULACIÓN!G205+'INOVACIÓN AGRICOLA SUSTENTABLE'!G205+'SERVICIOS ESCOLARES'!G205+PLANEACION!G205+'DESARROLLO ACADEMICO-CEIN'!G205+FINANZAS!G205+CALIDAD!G205+RECURSOS!G205+ADMINISTRACION!G205</f>
        <v>0</v>
      </c>
      <c r="H208" s="308">
        <f>ELECTROMECANICA!H205+ALIMENTARIAS!H205+VINCULACIÓN!H205+'INOVACIÓN AGRICOLA SUSTENTABLE'!H205+'SERVICIOS ESCOLARES'!H205+PLANEACION!H205+'DESARROLLO ACADEMICO-CEIN'!H205+FINANZAS!H205+CALIDAD!H205+RECURSOS!H205+ADMINISTRACION!H205</f>
        <v>0</v>
      </c>
      <c r="I208" s="308"/>
      <c r="J208" s="308"/>
      <c r="K208" s="610"/>
      <c r="N208" s="507"/>
      <c r="P208" s="99"/>
    </row>
    <row r="209" spans="1:16" s="389" customFormat="1" ht="14.25" x14ac:dyDescent="0.2">
      <c r="A209" s="427">
        <v>3711</v>
      </c>
      <c r="B209" s="428" t="s">
        <v>349</v>
      </c>
      <c r="C209" s="307">
        <f t="shared" si="7"/>
        <v>65530</v>
      </c>
      <c r="D209" s="226"/>
      <c r="E209" s="308">
        <f>ELECTROMECANICA!E206+ALIMENTARIAS!E206+VINCULACIÓN!E206+'INOVACIÓN AGRICOLA SUSTENTABLE'!E206+'SERVICIOS ESCOLARES'!E206+PLANEACION!E206+'DESARROLLO ACADEMICO-CEIN'!E206+FINANZAS!E206+CALIDAD!E206+RECURSOS!E206+ADMINISTRACION!E206</f>
        <v>0</v>
      </c>
      <c r="F209" s="308">
        <f>ELECTROMECANICA!F206+ALIMENTARIAS!F206+VINCULACIÓN!F206+'INOVACIÓN AGRICOLA SUSTENTABLE'!F206+'SERVICIOS ESCOLARES'!F206+PLANEACION!F206+'DESARROLLO ACADEMICO-CEIN'!F206+FINANZAS!F206+CALIDAD!F206+RECURSOS!F206+ADMINISTRACION!F206</f>
        <v>4700</v>
      </c>
      <c r="G209" s="308">
        <f>ELECTROMECANICA!G206+ALIMENTARIAS!G206+VINCULACIÓN!G206+'INOVACIÓN AGRICOLA SUSTENTABLE'!G206+'SERVICIOS ESCOLARES'!G206+PLANEACION!G206+'DESARROLLO ACADEMICO-CEIN'!G206+FINANZAS!G206+CALIDAD!G206+RECURSOS!G206+ADMINISTRACION!G206</f>
        <v>0</v>
      </c>
      <c r="H209" s="308">
        <f>ELECTROMECANICA!H206+ALIMENTARIAS!H206+VINCULACIÓN!H206+'INOVACIÓN AGRICOLA SUSTENTABLE'!H206+'SERVICIOS ESCOLARES'!H206+PLANEACION!H206+'DESARROLLO ACADEMICO-CEIN'!H206+FINANZAS!H206+CALIDAD!H206+RECURSOS!H206+ADMINISTRACION!H206</f>
        <v>60830</v>
      </c>
      <c r="I209" s="308"/>
      <c r="J209" s="308"/>
      <c r="K209" s="610"/>
      <c r="N209" s="507"/>
      <c r="P209" s="99"/>
    </row>
    <row r="210" spans="1:16" s="389" customFormat="1" ht="14.25" x14ac:dyDescent="0.2">
      <c r="A210" s="427">
        <v>3712</v>
      </c>
      <c r="B210" s="428" t="s">
        <v>350</v>
      </c>
      <c r="C210" s="307">
        <f t="shared" si="7"/>
        <v>0</v>
      </c>
      <c r="D210" s="226"/>
      <c r="E210" s="308">
        <f>ELECTROMECANICA!E207+ALIMENTARIAS!E207+VINCULACIÓN!E207+'INOVACIÓN AGRICOLA SUSTENTABLE'!E207+'SERVICIOS ESCOLARES'!E207+PLANEACION!E207+'DESARROLLO ACADEMICO-CEIN'!E207+FINANZAS!E207+CALIDAD!E207+RECURSOS!E207+ADMINISTRACION!E207</f>
        <v>0</v>
      </c>
      <c r="F210" s="308">
        <f>ELECTROMECANICA!F207+ALIMENTARIAS!F207+VINCULACIÓN!F207+'INOVACIÓN AGRICOLA SUSTENTABLE'!F207+'SERVICIOS ESCOLARES'!F207+PLANEACION!F207+'DESARROLLO ACADEMICO-CEIN'!F207+FINANZAS!F207+CALIDAD!F207+RECURSOS!F207+ADMINISTRACION!F207</f>
        <v>0</v>
      </c>
      <c r="G210" s="308">
        <f>ELECTROMECANICA!G207+ALIMENTARIAS!G207+VINCULACIÓN!G207+'INOVACIÓN AGRICOLA SUSTENTABLE'!G207+'SERVICIOS ESCOLARES'!G207+PLANEACION!G207+'DESARROLLO ACADEMICO-CEIN'!G207+FINANZAS!G207+CALIDAD!G207+RECURSOS!G207+ADMINISTRACION!G207</f>
        <v>0</v>
      </c>
      <c r="H210" s="308">
        <f>ELECTROMECANICA!H207+ALIMENTARIAS!H207+VINCULACIÓN!H207+'INOVACIÓN AGRICOLA SUSTENTABLE'!H207+'SERVICIOS ESCOLARES'!H207+PLANEACION!H207+'DESARROLLO ACADEMICO-CEIN'!H207+FINANZAS!H207+CALIDAD!H207+RECURSOS!H207+ADMINISTRACION!H207</f>
        <v>0</v>
      </c>
      <c r="I210" s="308"/>
      <c r="J210" s="308"/>
      <c r="K210" s="610"/>
      <c r="N210" s="507"/>
      <c r="P210" s="99"/>
    </row>
    <row r="211" spans="1:16" s="389" customFormat="1" ht="14.25" x14ac:dyDescent="0.2">
      <c r="A211" s="427">
        <v>3721</v>
      </c>
      <c r="B211" s="428" t="s">
        <v>351</v>
      </c>
      <c r="C211" s="307">
        <f t="shared" si="7"/>
        <v>37800</v>
      </c>
      <c r="D211" s="226"/>
      <c r="E211" s="308">
        <f>ELECTROMECANICA!E208+ALIMENTARIAS!E208+VINCULACIÓN!E208+'INOVACIÓN AGRICOLA SUSTENTABLE'!E208+'SERVICIOS ESCOLARES'!E208+PLANEACION!E208+'DESARROLLO ACADEMICO-CEIN'!E208+FINANZAS!E208+CALIDAD!E208+RECURSOS!E208+ADMINISTRACION!E208</f>
        <v>0</v>
      </c>
      <c r="F211" s="308">
        <f>ELECTROMECANICA!F208+ALIMENTARIAS!F208+VINCULACIÓN!F208+'INOVACIÓN AGRICOLA SUSTENTABLE'!F208+'SERVICIOS ESCOLARES'!F208+PLANEACION!F208+'DESARROLLO ACADEMICO-CEIN'!F208+FINANZAS!F208+CALIDAD!F208+RECURSOS!F208+ADMINISTRACION!F208</f>
        <v>0</v>
      </c>
      <c r="G211" s="308">
        <f>ELECTROMECANICA!G208+ALIMENTARIAS!G208+VINCULACIÓN!G208+'INOVACIÓN AGRICOLA SUSTENTABLE'!G208+'SERVICIOS ESCOLARES'!G208+PLANEACION!G208+'DESARROLLO ACADEMICO-CEIN'!G208+FINANZAS!G208+CALIDAD!G208+RECURSOS!G208+ADMINISTRACION!G208</f>
        <v>15000</v>
      </c>
      <c r="H211" s="308">
        <f>ELECTROMECANICA!H208+ALIMENTARIAS!H208+VINCULACIÓN!H208+'INOVACIÓN AGRICOLA SUSTENTABLE'!H208+'SERVICIOS ESCOLARES'!H208+PLANEACION!H208+'DESARROLLO ACADEMICO-CEIN'!H208+FINANZAS!H208+CALIDAD!H208+RECURSOS!H208+ADMINISTRACION!H208</f>
        <v>22800</v>
      </c>
      <c r="I211" s="308"/>
      <c r="J211" s="308"/>
      <c r="K211" s="610"/>
      <c r="N211" s="507"/>
      <c r="P211" s="99"/>
    </row>
    <row r="212" spans="1:16" s="389" customFormat="1" ht="14.25" x14ac:dyDescent="0.2">
      <c r="A212" s="427">
        <v>3722</v>
      </c>
      <c r="B212" s="428" t="s">
        <v>352</v>
      </c>
      <c r="C212" s="307">
        <f t="shared" si="7"/>
        <v>0</v>
      </c>
      <c r="D212" s="226"/>
      <c r="E212" s="308">
        <f>ELECTROMECANICA!E209+ALIMENTARIAS!E209+VINCULACIÓN!E209+'INOVACIÓN AGRICOLA SUSTENTABLE'!E209+'SERVICIOS ESCOLARES'!E209+PLANEACION!E209+'DESARROLLO ACADEMICO-CEIN'!E209+FINANZAS!E209+CALIDAD!E209+RECURSOS!E209+ADMINISTRACION!E209</f>
        <v>0</v>
      </c>
      <c r="F212" s="308">
        <f>ELECTROMECANICA!F209+ALIMENTARIAS!F209+VINCULACIÓN!F209+'INOVACIÓN AGRICOLA SUSTENTABLE'!F209+'SERVICIOS ESCOLARES'!F209+PLANEACION!F209+'DESARROLLO ACADEMICO-CEIN'!F209+FINANZAS!F209+CALIDAD!F209+RECURSOS!F209+ADMINISTRACION!F209</f>
        <v>0</v>
      </c>
      <c r="G212" s="308">
        <f>ELECTROMECANICA!G209+ALIMENTARIAS!G209+VINCULACIÓN!G209+'INOVACIÓN AGRICOLA SUSTENTABLE'!G209+'SERVICIOS ESCOLARES'!G209+PLANEACION!G209+'DESARROLLO ACADEMICO-CEIN'!G209+FINANZAS!G209+CALIDAD!G209+RECURSOS!G209+ADMINISTRACION!G209</f>
        <v>0</v>
      </c>
      <c r="H212" s="308">
        <f>ELECTROMECANICA!H209+ALIMENTARIAS!H209+VINCULACIÓN!H209+'INOVACIÓN AGRICOLA SUSTENTABLE'!H209+'SERVICIOS ESCOLARES'!H209+PLANEACION!H209+'DESARROLLO ACADEMICO-CEIN'!H209+FINANZAS!H209+CALIDAD!H209+RECURSOS!H209+ADMINISTRACION!H209</f>
        <v>0</v>
      </c>
      <c r="I212" s="308"/>
      <c r="J212" s="308"/>
      <c r="K212" s="610"/>
      <c r="N212" s="507"/>
      <c r="P212" s="99"/>
    </row>
    <row r="213" spans="1:16" s="389" customFormat="1" ht="28.5" x14ac:dyDescent="0.2">
      <c r="A213" s="427">
        <v>3731</v>
      </c>
      <c r="B213" s="428" t="s">
        <v>353</v>
      </c>
      <c r="C213" s="307">
        <f t="shared" si="7"/>
        <v>0</v>
      </c>
      <c r="D213" s="226"/>
      <c r="E213" s="308">
        <f>ELECTROMECANICA!E210+ALIMENTARIAS!E210+VINCULACIÓN!E210+'INOVACIÓN AGRICOLA SUSTENTABLE'!E210+'SERVICIOS ESCOLARES'!E210+PLANEACION!E210+'DESARROLLO ACADEMICO-CEIN'!E210+FINANZAS!E210+CALIDAD!E210+RECURSOS!E210+ADMINISTRACION!E210</f>
        <v>0</v>
      </c>
      <c r="F213" s="308">
        <f>ELECTROMECANICA!F210+ALIMENTARIAS!F210+VINCULACIÓN!F210+'INOVACIÓN AGRICOLA SUSTENTABLE'!F210+'SERVICIOS ESCOLARES'!F210+PLANEACION!F210+'DESARROLLO ACADEMICO-CEIN'!F210+FINANZAS!F210+CALIDAD!F210+RECURSOS!F210+ADMINISTRACION!F210</f>
        <v>0</v>
      </c>
      <c r="G213" s="308">
        <f>ELECTROMECANICA!G210+ALIMENTARIAS!G210+VINCULACIÓN!G210+'INOVACIÓN AGRICOLA SUSTENTABLE'!G210+'SERVICIOS ESCOLARES'!G210+PLANEACION!G210+'DESARROLLO ACADEMICO-CEIN'!G210+FINANZAS!G210+CALIDAD!G210+RECURSOS!G210+ADMINISTRACION!G210</f>
        <v>0</v>
      </c>
      <c r="H213" s="308">
        <f>ELECTROMECANICA!H210+ALIMENTARIAS!H210+VINCULACIÓN!H210+'INOVACIÓN AGRICOLA SUSTENTABLE'!H210+'SERVICIOS ESCOLARES'!H210+PLANEACION!H210+'DESARROLLO ACADEMICO-CEIN'!H210+FINANZAS!H210+CALIDAD!H210+RECURSOS!H210+ADMINISTRACION!H210</f>
        <v>0</v>
      </c>
      <c r="I213" s="308"/>
      <c r="J213" s="308"/>
      <c r="K213" s="610"/>
      <c r="N213" s="507"/>
      <c r="P213" s="99"/>
    </row>
    <row r="214" spans="1:16" s="389" customFormat="1" ht="14.25" x14ac:dyDescent="0.2">
      <c r="A214" s="427">
        <v>3741</v>
      </c>
      <c r="B214" s="428" t="s">
        <v>354</v>
      </c>
      <c r="C214" s="307">
        <f t="shared" si="7"/>
        <v>0</v>
      </c>
      <c r="D214" s="226"/>
      <c r="E214" s="308">
        <f>ELECTROMECANICA!E211+ALIMENTARIAS!E211+VINCULACIÓN!E211+'INOVACIÓN AGRICOLA SUSTENTABLE'!E211+'SERVICIOS ESCOLARES'!E211+PLANEACION!E211+'DESARROLLO ACADEMICO-CEIN'!E211+FINANZAS!E211+CALIDAD!E211+RECURSOS!E211+ADMINISTRACION!E211</f>
        <v>0</v>
      </c>
      <c r="F214" s="308">
        <f>ELECTROMECANICA!F211+ALIMENTARIAS!F211+VINCULACIÓN!F211+'INOVACIÓN AGRICOLA SUSTENTABLE'!F211+'SERVICIOS ESCOLARES'!F211+PLANEACION!F211+'DESARROLLO ACADEMICO-CEIN'!F211+FINANZAS!F211+CALIDAD!F211+RECURSOS!F211+ADMINISTRACION!F211</f>
        <v>0</v>
      </c>
      <c r="G214" s="308">
        <f>ELECTROMECANICA!G211+ALIMENTARIAS!G211+VINCULACIÓN!G211+'INOVACIÓN AGRICOLA SUSTENTABLE'!G211+'SERVICIOS ESCOLARES'!G211+PLANEACION!G211+'DESARROLLO ACADEMICO-CEIN'!G211+FINANZAS!G211+CALIDAD!G211+RECURSOS!G211+ADMINISTRACION!G211</f>
        <v>0</v>
      </c>
      <c r="H214" s="308">
        <f>ELECTROMECANICA!H211+ALIMENTARIAS!H211+VINCULACIÓN!H211+'INOVACIÓN AGRICOLA SUSTENTABLE'!H211+'SERVICIOS ESCOLARES'!H211+PLANEACION!H211+'DESARROLLO ACADEMICO-CEIN'!H211+FINANZAS!H211+CALIDAD!H211+RECURSOS!H211+ADMINISTRACION!H211</f>
        <v>0</v>
      </c>
      <c r="I214" s="308"/>
      <c r="J214" s="308"/>
      <c r="K214" s="610"/>
      <c r="N214" s="507"/>
      <c r="P214" s="99"/>
    </row>
    <row r="215" spans="1:16" ht="15" x14ac:dyDescent="0.2">
      <c r="A215" s="427">
        <v>3751</v>
      </c>
      <c r="B215" s="428" t="s">
        <v>110</v>
      </c>
      <c r="C215" s="307">
        <f t="shared" si="7"/>
        <v>247300</v>
      </c>
      <c r="D215" s="226"/>
      <c r="E215" s="308">
        <f>ELECTROMECANICA!E212+ALIMENTARIAS!E212+VINCULACIÓN!E212+'INOVACIÓN AGRICOLA SUSTENTABLE'!E212+'SERVICIOS ESCOLARES'!E212+PLANEACION!E212+'DESARROLLO ACADEMICO-CEIN'!E212+FINANZAS!E212+CALIDAD!E212+RECURSOS!E212+ADMINISTRACION!E212</f>
        <v>0</v>
      </c>
      <c r="F215" s="308">
        <f>ELECTROMECANICA!F212+ALIMENTARIAS!F212+VINCULACIÓN!F212+'INOVACIÓN AGRICOLA SUSTENTABLE'!F212+'SERVICIOS ESCOLARES'!F212+PLANEACION!F212+'DESARROLLO ACADEMICO-CEIN'!F212+FINANZAS!F212+CALIDAD!F212+RECURSOS!F212+ADMINISTRACION!F212</f>
        <v>53500</v>
      </c>
      <c r="G215" s="308">
        <f>ELECTROMECANICA!G212+ALIMENTARIAS!G212+VINCULACIÓN!G212+'INOVACIÓN AGRICOLA SUSTENTABLE'!G212+'SERVICIOS ESCOLARES'!G212+PLANEACION!G212+'DESARROLLO ACADEMICO-CEIN'!G212+FINANZAS!G212+CALIDAD!G212+RECURSOS!G212+ADMINISTRACION!G212</f>
        <v>10500</v>
      </c>
      <c r="H215" s="308">
        <f>ELECTROMECANICA!H212+ALIMENTARIAS!H212+VINCULACIÓN!H212+'INOVACIÓN AGRICOLA SUSTENTABLE'!H212+'SERVICIOS ESCOLARES'!H212+PLANEACION!H212+'DESARROLLO ACADEMICO-CEIN'!H212+FINANZAS!H212+CALIDAD!H212+RECURSOS!H212+ADMINISTRACION!H212</f>
        <v>183300</v>
      </c>
      <c r="I215" s="308"/>
      <c r="J215" s="308"/>
      <c r="K215" s="613"/>
    </row>
    <row r="216" spans="1:16" ht="14.25" x14ac:dyDescent="0.2">
      <c r="A216" s="427">
        <v>3761</v>
      </c>
      <c r="B216" s="428" t="s">
        <v>355</v>
      </c>
      <c r="C216" s="307">
        <f t="shared" si="7"/>
        <v>0</v>
      </c>
      <c r="D216" s="226"/>
      <c r="E216" s="308">
        <f>ELECTROMECANICA!E213+ALIMENTARIAS!E213+VINCULACIÓN!E213+'INOVACIÓN AGRICOLA SUSTENTABLE'!E213+'SERVICIOS ESCOLARES'!E213+PLANEACION!E213+'DESARROLLO ACADEMICO-CEIN'!E213+FINANZAS!E213+CALIDAD!E213+RECURSOS!E213+ADMINISTRACION!E213</f>
        <v>0</v>
      </c>
      <c r="F216" s="308">
        <f>ELECTROMECANICA!F213+ALIMENTARIAS!F213+VINCULACIÓN!F213+'INOVACIÓN AGRICOLA SUSTENTABLE'!F213+'SERVICIOS ESCOLARES'!F213+PLANEACION!F213+'DESARROLLO ACADEMICO-CEIN'!F213+FINANZAS!F213+CALIDAD!F213+RECURSOS!F213+ADMINISTRACION!F213</f>
        <v>0</v>
      </c>
      <c r="G216" s="308">
        <f>ELECTROMECANICA!G213+ALIMENTARIAS!G213+VINCULACIÓN!G213+'INOVACIÓN AGRICOLA SUSTENTABLE'!G213+'SERVICIOS ESCOLARES'!G213+PLANEACION!G213+'DESARROLLO ACADEMICO-CEIN'!G213+FINANZAS!G213+CALIDAD!G213+RECURSOS!G213+ADMINISTRACION!G213</f>
        <v>0</v>
      </c>
      <c r="H216" s="308">
        <f>ELECTROMECANICA!H213+ALIMENTARIAS!H213+VINCULACIÓN!H213+'INOVACIÓN AGRICOLA SUSTENTABLE'!H213+'SERVICIOS ESCOLARES'!H213+PLANEACION!H213+'DESARROLLO ACADEMICO-CEIN'!H213+FINANZAS!H213+CALIDAD!H213+RECURSOS!H213+ADMINISTRACION!H213</f>
        <v>0</v>
      </c>
      <c r="I216" s="308"/>
      <c r="J216" s="308"/>
    </row>
    <row r="217" spans="1:16" ht="28.5" x14ac:dyDescent="0.2">
      <c r="A217" s="427">
        <v>3771</v>
      </c>
      <c r="B217" s="428" t="s">
        <v>356</v>
      </c>
      <c r="C217" s="307">
        <f t="shared" si="7"/>
        <v>0</v>
      </c>
      <c r="D217" s="226"/>
      <c r="E217" s="308">
        <f>ELECTROMECANICA!E214+ALIMENTARIAS!E214+VINCULACIÓN!E214+'INOVACIÓN AGRICOLA SUSTENTABLE'!E214+'SERVICIOS ESCOLARES'!E214+PLANEACION!E214+'DESARROLLO ACADEMICO-CEIN'!E214+FINANZAS!E214+CALIDAD!E214+RECURSOS!E214+ADMINISTRACION!E214</f>
        <v>0</v>
      </c>
      <c r="F217" s="308">
        <f>ELECTROMECANICA!F214+ALIMENTARIAS!F214+VINCULACIÓN!F214+'INOVACIÓN AGRICOLA SUSTENTABLE'!F214+'SERVICIOS ESCOLARES'!F214+PLANEACION!F214+'DESARROLLO ACADEMICO-CEIN'!F214+FINANZAS!F214+CALIDAD!F214+RECURSOS!F214+ADMINISTRACION!F214</f>
        <v>0</v>
      </c>
      <c r="G217" s="308">
        <f>ELECTROMECANICA!G214+ALIMENTARIAS!G214+VINCULACIÓN!G214+'INOVACIÓN AGRICOLA SUSTENTABLE'!G214+'SERVICIOS ESCOLARES'!G214+PLANEACION!G214+'DESARROLLO ACADEMICO-CEIN'!G214+FINANZAS!G214+CALIDAD!G214+RECURSOS!G214+ADMINISTRACION!G214</f>
        <v>0</v>
      </c>
      <c r="H217" s="308">
        <f>ELECTROMECANICA!H214+ALIMENTARIAS!H214+VINCULACIÓN!H214+'INOVACIÓN AGRICOLA SUSTENTABLE'!H214+'SERVICIOS ESCOLARES'!H214+PLANEACION!H214+'DESARROLLO ACADEMICO-CEIN'!H214+FINANZAS!H214+CALIDAD!H214+RECURSOS!H214+ADMINISTRACION!H214</f>
        <v>0</v>
      </c>
      <c r="I217" s="308"/>
      <c r="J217" s="308"/>
    </row>
    <row r="218" spans="1:16" ht="71.25" x14ac:dyDescent="0.2">
      <c r="A218" s="427">
        <v>3781</v>
      </c>
      <c r="B218" s="428" t="s">
        <v>357</v>
      </c>
      <c r="C218" s="307">
        <f t="shared" si="7"/>
        <v>0</v>
      </c>
      <c r="D218" s="226"/>
      <c r="E218" s="308">
        <f>ELECTROMECANICA!E215+ALIMENTARIAS!E215+VINCULACIÓN!E215+'INOVACIÓN AGRICOLA SUSTENTABLE'!E215+'SERVICIOS ESCOLARES'!E215+PLANEACION!E215+'DESARROLLO ACADEMICO-CEIN'!E215+FINANZAS!E215+CALIDAD!E215+RECURSOS!E215+ADMINISTRACION!E215</f>
        <v>0</v>
      </c>
      <c r="F218" s="308">
        <f>ELECTROMECANICA!F215+ALIMENTARIAS!F215+VINCULACIÓN!F215+'INOVACIÓN AGRICOLA SUSTENTABLE'!F215+'SERVICIOS ESCOLARES'!F215+PLANEACION!F215+'DESARROLLO ACADEMICO-CEIN'!F215+FINANZAS!F215+CALIDAD!F215+RECURSOS!F215+ADMINISTRACION!F215</f>
        <v>0</v>
      </c>
      <c r="G218" s="308">
        <f>ELECTROMECANICA!G215+ALIMENTARIAS!G215+VINCULACIÓN!G215+'INOVACIÓN AGRICOLA SUSTENTABLE'!G215+'SERVICIOS ESCOLARES'!G215+PLANEACION!G215+'DESARROLLO ACADEMICO-CEIN'!G215+FINANZAS!G215+CALIDAD!G215+RECURSOS!G215+ADMINISTRACION!G215</f>
        <v>0</v>
      </c>
      <c r="H218" s="308">
        <f>ELECTROMECANICA!H215+ALIMENTARIAS!H215+VINCULACIÓN!H215+'INOVACIÓN AGRICOLA SUSTENTABLE'!H215+'SERVICIOS ESCOLARES'!H215+PLANEACION!H215+'DESARROLLO ACADEMICO-CEIN'!H215+FINANZAS!H215+CALIDAD!H215+RECURSOS!H215+ADMINISTRACION!H215</f>
        <v>0</v>
      </c>
      <c r="I218" s="308"/>
      <c r="J218" s="308"/>
      <c r="M218" s="391"/>
    </row>
    <row r="219" spans="1:16" ht="71.25" x14ac:dyDescent="0.2">
      <c r="A219" s="427">
        <v>3782</v>
      </c>
      <c r="B219" s="428" t="s">
        <v>358</v>
      </c>
      <c r="C219" s="307">
        <f t="shared" si="7"/>
        <v>0</v>
      </c>
      <c r="D219" s="226"/>
      <c r="E219" s="308">
        <f>ELECTROMECANICA!E216+ALIMENTARIAS!E216+VINCULACIÓN!E216+'INOVACIÓN AGRICOLA SUSTENTABLE'!E216+'SERVICIOS ESCOLARES'!E216+PLANEACION!E216+'DESARROLLO ACADEMICO-CEIN'!E216+FINANZAS!E216+CALIDAD!E216+RECURSOS!E216+ADMINISTRACION!E216</f>
        <v>0</v>
      </c>
      <c r="F219" s="308">
        <f>ELECTROMECANICA!F216+ALIMENTARIAS!F216+VINCULACIÓN!F216+'INOVACIÓN AGRICOLA SUSTENTABLE'!F216+'SERVICIOS ESCOLARES'!F216+PLANEACION!F216+'DESARROLLO ACADEMICO-CEIN'!F216+FINANZAS!F216+CALIDAD!F216+RECURSOS!F216+ADMINISTRACION!F216</f>
        <v>0</v>
      </c>
      <c r="G219" s="308">
        <f>ELECTROMECANICA!G216+ALIMENTARIAS!G216+VINCULACIÓN!G216+'INOVACIÓN AGRICOLA SUSTENTABLE'!G216+'SERVICIOS ESCOLARES'!G216+PLANEACION!G216+'DESARROLLO ACADEMICO-CEIN'!G216+FINANZAS!G216+CALIDAD!G216+RECURSOS!G216+ADMINISTRACION!G216</f>
        <v>0</v>
      </c>
      <c r="H219" s="308">
        <f>ELECTROMECANICA!H216+ALIMENTARIAS!H216+VINCULACIÓN!H216+'INOVACIÓN AGRICOLA SUSTENTABLE'!H216+'SERVICIOS ESCOLARES'!H216+PLANEACION!H216+'DESARROLLO ACADEMICO-CEIN'!H216+FINANZAS!H216+CALIDAD!H216+RECURSOS!H216+ADMINISTRACION!H216</f>
        <v>0</v>
      </c>
      <c r="I219" s="308"/>
      <c r="J219" s="308"/>
    </row>
    <row r="220" spans="1:16" ht="28.5" x14ac:dyDescent="0.2">
      <c r="A220" s="427">
        <v>3791</v>
      </c>
      <c r="B220" s="428" t="s">
        <v>114</v>
      </c>
      <c r="C220" s="307">
        <f t="shared" si="7"/>
        <v>77850</v>
      </c>
      <c r="D220" s="226"/>
      <c r="E220" s="308">
        <f>ELECTROMECANICA!E217+ALIMENTARIAS!E217+VINCULACIÓN!E217+'INOVACIÓN AGRICOLA SUSTENTABLE'!E217+'SERVICIOS ESCOLARES'!E217+PLANEACION!E217+'DESARROLLO ACADEMICO-CEIN'!E217+FINANZAS!E217+CALIDAD!E217+RECURSOS!E217+ADMINISTRACION!E217</f>
        <v>0</v>
      </c>
      <c r="F220" s="308">
        <f>ELECTROMECANICA!F217+ALIMENTARIAS!F217+VINCULACIÓN!F217+'INOVACIÓN AGRICOLA SUSTENTABLE'!F217+'SERVICIOS ESCOLARES'!F217+PLANEACION!F217+'DESARROLLO ACADEMICO-CEIN'!F217+FINANZAS!F217+CALIDAD!F217+RECURSOS!F217+ADMINISTRACION!F217</f>
        <v>40000</v>
      </c>
      <c r="G220" s="308">
        <f>ELECTROMECANICA!G217+ALIMENTARIAS!G217+VINCULACIÓN!G217+'INOVACIÓN AGRICOLA SUSTENTABLE'!G217+'SERVICIOS ESCOLARES'!G217+PLANEACION!G217+'DESARROLLO ACADEMICO-CEIN'!G217+FINANZAS!G217+CALIDAD!G217+RECURSOS!G217+ADMINISTRACION!G217</f>
        <v>0</v>
      </c>
      <c r="H220" s="308">
        <f>ELECTROMECANICA!H217+ALIMENTARIAS!H217+VINCULACIÓN!H217+'INOVACIÓN AGRICOLA SUSTENTABLE'!H217+'SERVICIOS ESCOLARES'!H217+PLANEACION!H217+'DESARROLLO ACADEMICO-CEIN'!H217+FINANZAS!H217+CALIDAD!H217+RECURSOS!H217+ADMINISTRACION!H217</f>
        <v>37850</v>
      </c>
      <c r="I220" s="308"/>
      <c r="J220" s="308"/>
    </row>
    <row r="221" spans="1:16" ht="28.5" x14ac:dyDescent="0.2">
      <c r="A221" s="427">
        <v>3792</v>
      </c>
      <c r="B221" s="428" t="s">
        <v>359</v>
      </c>
      <c r="C221" s="307">
        <f t="shared" si="7"/>
        <v>0</v>
      </c>
      <c r="D221" s="226"/>
      <c r="E221" s="308">
        <f>ELECTROMECANICA!E218+ALIMENTARIAS!E218+VINCULACIÓN!E218+'INOVACIÓN AGRICOLA SUSTENTABLE'!E218+'SERVICIOS ESCOLARES'!E218+PLANEACION!E218+'DESARROLLO ACADEMICO-CEIN'!E218+FINANZAS!E218+CALIDAD!E218+RECURSOS!E218+ADMINISTRACION!E218</f>
        <v>0</v>
      </c>
      <c r="F221" s="308">
        <f>ELECTROMECANICA!F218+ALIMENTARIAS!F218+VINCULACIÓN!F218+'INOVACIÓN AGRICOLA SUSTENTABLE'!F218+'SERVICIOS ESCOLARES'!F218+PLANEACION!F218+'DESARROLLO ACADEMICO-CEIN'!F218+FINANZAS!F218+CALIDAD!F218+RECURSOS!F218+ADMINISTRACION!F218</f>
        <v>0</v>
      </c>
      <c r="G221" s="308">
        <f>ELECTROMECANICA!G218+ALIMENTARIAS!G218+VINCULACIÓN!G218+'INOVACIÓN AGRICOLA SUSTENTABLE'!G218+'SERVICIOS ESCOLARES'!G218+PLANEACION!G218+'DESARROLLO ACADEMICO-CEIN'!G218+FINANZAS!G218+CALIDAD!G218+RECURSOS!G218+ADMINISTRACION!G218</f>
        <v>0</v>
      </c>
      <c r="H221" s="308">
        <f>ELECTROMECANICA!H218+ALIMENTARIAS!H218+VINCULACIÓN!H218+'INOVACIÓN AGRICOLA SUSTENTABLE'!H218+'SERVICIOS ESCOLARES'!H218+PLANEACION!H218+'DESARROLLO ACADEMICO-CEIN'!H218+FINANZAS!H218+CALIDAD!H218+RECURSOS!H218+ADMINISTRACION!H218</f>
        <v>0</v>
      </c>
      <c r="I221" s="308"/>
      <c r="J221" s="308"/>
    </row>
    <row r="222" spans="1:16" ht="14.25" x14ac:dyDescent="0.2">
      <c r="A222" s="427">
        <v>3811</v>
      </c>
      <c r="B222" s="428" t="s">
        <v>360</v>
      </c>
      <c r="C222" s="307">
        <f t="shared" si="7"/>
        <v>0</v>
      </c>
      <c r="D222" s="226"/>
      <c r="E222" s="308">
        <f>ELECTROMECANICA!E219+ALIMENTARIAS!E219+VINCULACIÓN!E219+'INOVACIÓN AGRICOLA SUSTENTABLE'!E219+'SERVICIOS ESCOLARES'!E219+PLANEACION!E219+'DESARROLLO ACADEMICO-CEIN'!E219+FINANZAS!E219+CALIDAD!E219+RECURSOS!E219+ADMINISTRACION!E219</f>
        <v>0</v>
      </c>
      <c r="F222" s="308">
        <f>ELECTROMECANICA!F219+ALIMENTARIAS!F219+VINCULACIÓN!F219+'INOVACIÓN AGRICOLA SUSTENTABLE'!F219+'SERVICIOS ESCOLARES'!F219+PLANEACION!F219+'DESARROLLO ACADEMICO-CEIN'!F219+FINANZAS!F219+CALIDAD!F219+RECURSOS!F219+ADMINISTRACION!F219</f>
        <v>0</v>
      </c>
      <c r="G222" s="308">
        <f>ELECTROMECANICA!G219+ALIMENTARIAS!G219+VINCULACIÓN!G219+'INOVACIÓN AGRICOLA SUSTENTABLE'!G219+'SERVICIOS ESCOLARES'!G219+PLANEACION!G219+'DESARROLLO ACADEMICO-CEIN'!G219+FINANZAS!G219+CALIDAD!G219+RECURSOS!G219+ADMINISTRACION!G219</f>
        <v>0</v>
      </c>
      <c r="H222" s="308">
        <f>ELECTROMECANICA!H219+ALIMENTARIAS!H219+VINCULACIÓN!H219+'INOVACIÓN AGRICOLA SUSTENTABLE'!H219+'SERVICIOS ESCOLARES'!H219+PLANEACION!H219+'DESARROLLO ACADEMICO-CEIN'!H219+FINANZAS!H219+CALIDAD!H219+RECURSOS!H219+ADMINISTRACION!H219</f>
        <v>0</v>
      </c>
      <c r="I222" s="308"/>
      <c r="J222" s="308"/>
    </row>
    <row r="223" spans="1:16" ht="14.25" x14ac:dyDescent="0.2">
      <c r="A223" s="427">
        <v>3821</v>
      </c>
      <c r="B223" s="428" t="s">
        <v>112</v>
      </c>
      <c r="C223" s="307">
        <f t="shared" si="7"/>
        <v>0</v>
      </c>
      <c r="D223" s="226"/>
      <c r="E223" s="308">
        <f>ELECTROMECANICA!E220+ALIMENTARIAS!E220+VINCULACIÓN!E220+'INOVACIÓN AGRICOLA SUSTENTABLE'!E220+'SERVICIOS ESCOLARES'!E220+PLANEACION!E220+'DESARROLLO ACADEMICO-CEIN'!E220+FINANZAS!E220+CALIDAD!E220+RECURSOS!E220+ADMINISTRACION!E220</f>
        <v>0</v>
      </c>
      <c r="F223" s="308">
        <f>ELECTROMECANICA!F220+ALIMENTARIAS!F220+VINCULACIÓN!F220+'INOVACIÓN AGRICOLA SUSTENTABLE'!F220+'SERVICIOS ESCOLARES'!F220+PLANEACION!F220+'DESARROLLO ACADEMICO-CEIN'!F220+FINANZAS!F220+CALIDAD!F220+RECURSOS!F220+ADMINISTRACION!F220</f>
        <v>0</v>
      </c>
      <c r="G223" s="308">
        <f>ELECTROMECANICA!G220+ALIMENTARIAS!G220+VINCULACIÓN!G220+'INOVACIÓN AGRICOLA SUSTENTABLE'!G220+'SERVICIOS ESCOLARES'!G220+PLANEACION!G220+'DESARROLLO ACADEMICO-CEIN'!G220+FINANZAS!G220+CALIDAD!G220+RECURSOS!G220+ADMINISTRACION!G220</f>
        <v>0</v>
      </c>
      <c r="H223" s="308">
        <f>ELECTROMECANICA!H220+ALIMENTARIAS!H220+VINCULACIÓN!H220+'INOVACIÓN AGRICOLA SUSTENTABLE'!H220+'SERVICIOS ESCOLARES'!H220+PLANEACION!H220+'DESARROLLO ACADEMICO-CEIN'!H220+FINANZAS!H220+CALIDAD!H220+RECURSOS!H220+ADMINISTRACION!H220</f>
        <v>0</v>
      </c>
      <c r="I223" s="308"/>
      <c r="J223" s="308"/>
    </row>
    <row r="224" spans="1:16" ht="14.25" x14ac:dyDescent="0.2">
      <c r="A224" s="427">
        <v>3822</v>
      </c>
      <c r="B224" s="428" t="s">
        <v>113</v>
      </c>
      <c r="C224" s="307">
        <f t="shared" si="7"/>
        <v>10000</v>
      </c>
      <c r="D224" s="226"/>
      <c r="E224" s="308">
        <f>ELECTROMECANICA!E221+ALIMENTARIAS!E221+VINCULACIÓN!E221+'INOVACIÓN AGRICOLA SUSTENTABLE'!E221+'SERVICIOS ESCOLARES'!E221+PLANEACION!E221+'DESARROLLO ACADEMICO-CEIN'!E221+FINANZAS!E221+CALIDAD!E221+RECURSOS!E221+ADMINISTRACION!E221</f>
        <v>0</v>
      </c>
      <c r="F224" s="308">
        <f>ELECTROMECANICA!F221+ALIMENTARIAS!F221+VINCULACIÓN!F221+'INOVACIÓN AGRICOLA SUSTENTABLE'!F221+'SERVICIOS ESCOLARES'!F221+PLANEACION!F221+'DESARROLLO ACADEMICO-CEIN'!F221+FINANZAS!F221+CALIDAD!F221+RECURSOS!F221+ADMINISTRACION!F221</f>
        <v>0</v>
      </c>
      <c r="G224" s="308">
        <f>ELECTROMECANICA!G221+ALIMENTARIAS!G221+VINCULACIÓN!G221+'INOVACIÓN AGRICOLA SUSTENTABLE'!G221+'SERVICIOS ESCOLARES'!G221+PLANEACION!G221+'DESARROLLO ACADEMICO-CEIN'!G221+FINANZAS!G221+CALIDAD!G221+RECURSOS!G221+ADMINISTRACION!G221</f>
        <v>0</v>
      </c>
      <c r="H224" s="308">
        <f>ELECTROMECANICA!H221+ALIMENTARIAS!H221+VINCULACIÓN!H221+'INOVACIÓN AGRICOLA SUSTENTABLE'!H221+'SERVICIOS ESCOLARES'!H221+PLANEACION!H221+'DESARROLLO ACADEMICO-CEIN'!H221+FINANZAS!H221+CALIDAD!H221+RECURSOS!H221+ADMINISTRACION!H221</f>
        <v>10000</v>
      </c>
      <c r="I224" s="308"/>
      <c r="J224" s="308"/>
    </row>
    <row r="225" spans="1:16" ht="14.25" x14ac:dyDescent="0.2">
      <c r="A225" s="427">
        <v>3831</v>
      </c>
      <c r="B225" s="428" t="s">
        <v>233</v>
      </c>
      <c r="C225" s="307">
        <f t="shared" si="7"/>
        <v>235253</v>
      </c>
      <c r="D225" s="226"/>
      <c r="E225" s="308">
        <f>ELECTROMECANICA!E222+ALIMENTARIAS!E222+VINCULACIÓN!E222+'INOVACIÓN AGRICOLA SUSTENTABLE'!E222+'SERVICIOS ESCOLARES'!E222+PLANEACION!E222+'DESARROLLO ACADEMICO-CEIN'!E222+FINANZAS!E222+CALIDAD!E222+RECURSOS!E222+ADMINISTRACION!E222</f>
        <v>0</v>
      </c>
      <c r="F225" s="308">
        <f>ELECTROMECANICA!F222+ALIMENTARIAS!F222+VINCULACIÓN!F222+'INOVACIÓN AGRICOLA SUSTENTABLE'!F222+'SERVICIOS ESCOLARES'!F222+PLANEACION!F222+'DESARROLLO ACADEMICO-CEIN'!F222+FINANZAS!F222+CALIDAD!F222+RECURSOS!F222+ADMINISTRACION!F222</f>
        <v>0</v>
      </c>
      <c r="G225" s="308">
        <f>ELECTROMECANICA!G222+ALIMENTARIAS!G222+VINCULACIÓN!G222+'INOVACIÓN AGRICOLA SUSTENTABLE'!G222+'SERVICIOS ESCOLARES'!G222+PLANEACION!G222+'DESARROLLO ACADEMICO-CEIN'!G222+FINANZAS!G222+CALIDAD!G222+RECURSOS!G222+ADMINISTRACION!G222</f>
        <v>10000</v>
      </c>
      <c r="H225" s="308">
        <f>ELECTROMECANICA!H222+ALIMENTARIAS!H222+VINCULACIÓN!H222+'INOVACIÓN AGRICOLA SUSTENTABLE'!H222+'SERVICIOS ESCOLARES'!H222+PLANEACION!H222+'DESARROLLO ACADEMICO-CEIN'!H222+FINANZAS!H222+CALIDAD!H222+RECURSOS!H222+ADMINISTRACION!H222</f>
        <v>225253</v>
      </c>
      <c r="I225" s="308"/>
      <c r="J225" s="308"/>
    </row>
    <row r="226" spans="1:16" ht="14.25" x14ac:dyDescent="0.2">
      <c r="A226" s="427">
        <v>3841</v>
      </c>
      <c r="B226" s="428" t="s">
        <v>361</v>
      </c>
      <c r="C226" s="307">
        <f t="shared" si="7"/>
        <v>0</v>
      </c>
      <c r="D226" s="226"/>
      <c r="E226" s="308">
        <f>ELECTROMECANICA!E223+ALIMENTARIAS!E223+VINCULACIÓN!E223+'INOVACIÓN AGRICOLA SUSTENTABLE'!E223+'SERVICIOS ESCOLARES'!E223+PLANEACION!E223+'DESARROLLO ACADEMICO-CEIN'!E223+FINANZAS!E223+CALIDAD!E223+RECURSOS!E223+ADMINISTRACION!E223</f>
        <v>0</v>
      </c>
      <c r="F226" s="308">
        <f>ELECTROMECANICA!F223+ALIMENTARIAS!F223+VINCULACIÓN!F223+'INOVACIÓN AGRICOLA SUSTENTABLE'!F223+'SERVICIOS ESCOLARES'!F223+PLANEACION!F223+'DESARROLLO ACADEMICO-CEIN'!F223+FINANZAS!F223+CALIDAD!F223+RECURSOS!F223+ADMINISTRACION!F223</f>
        <v>0</v>
      </c>
      <c r="G226" s="308">
        <f>ELECTROMECANICA!G223+ALIMENTARIAS!G223+VINCULACIÓN!G223+'INOVACIÓN AGRICOLA SUSTENTABLE'!G223+'SERVICIOS ESCOLARES'!G223+PLANEACION!G223+'DESARROLLO ACADEMICO-CEIN'!G223+FINANZAS!G223+CALIDAD!G223+RECURSOS!G223+ADMINISTRACION!G223</f>
        <v>0</v>
      </c>
      <c r="H226" s="308">
        <f>ELECTROMECANICA!H223+ALIMENTARIAS!H223+VINCULACIÓN!H223+'INOVACIÓN AGRICOLA SUSTENTABLE'!H223+'SERVICIOS ESCOLARES'!H223+PLANEACION!H223+'DESARROLLO ACADEMICO-CEIN'!H223+FINANZAS!H223+CALIDAD!H223+RECURSOS!H223+ADMINISTRACION!H223</f>
        <v>0</v>
      </c>
      <c r="I226" s="308"/>
      <c r="J226" s="308"/>
    </row>
    <row r="227" spans="1:16" ht="14.25" x14ac:dyDescent="0.2">
      <c r="A227" s="427">
        <v>3851</v>
      </c>
      <c r="B227" s="428" t="s">
        <v>362</v>
      </c>
      <c r="C227" s="307">
        <f t="shared" si="7"/>
        <v>0</v>
      </c>
      <c r="D227" s="226"/>
      <c r="E227" s="308">
        <f>ELECTROMECANICA!E224+ALIMENTARIAS!E224+VINCULACIÓN!E224+'INOVACIÓN AGRICOLA SUSTENTABLE'!E224+'SERVICIOS ESCOLARES'!E224+PLANEACION!E224+'DESARROLLO ACADEMICO-CEIN'!E224+FINANZAS!E224+CALIDAD!E224+RECURSOS!E224+ADMINISTRACION!E224</f>
        <v>0</v>
      </c>
      <c r="F227" s="308">
        <f>ELECTROMECANICA!F224+ALIMENTARIAS!F224+VINCULACIÓN!F224+'INOVACIÓN AGRICOLA SUSTENTABLE'!F224+'SERVICIOS ESCOLARES'!F224+PLANEACION!F224+'DESARROLLO ACADEMICO-CEIN'!F224+FINANZAS!F224+CALIDAD!F224+RECURSOS!F224+ADMINISTRACION!F224</f>
        <v>0</v>
      </c>
      <c r="G227" s="308">
        <f>ELECTROMECANICA!G224+ALIMENTARIAS!G224+VINCULACIÓN!G224+'INOVACIÓN AGRICOLA SUSTENTABLE'!G224+'SERVICIOS ESCOLARES'!G224+PLANEACION!G224+'DESARROLLO ACADEMICO-CEIN'!G224+FINANZAS!G224+CALIDAD!G224+RECURSOS!G224+ADMINISTRACION!G224</f>
        <v>0</v>
      </c>
      <c r="H227" s="308">
        <f>ELECTROMECANICA!H224+ALIMENTARIAS!H224+VINCULACIÓN!H224+'INOVACIÓN AGRICOLA SUSTENTABLE'!H224+'SERVICIOS ESCOLARES'!H224+PLANEACION!H224+'DESARROLLO ACADEMICO-CEIN'!H224+FINANZAS!H224+CALIDAD!H224+RECURSOS!H224+ADMINISTRACION!H224</f>
        <v>0</v>
      </c>
      <c r="I227" s="308"/>
      <c r="J227" s="308"/>
    </row>
    <row r="228" spans="1:16" ht="28.5" x14ac:dyDescent="0.2">
      <c r="A228" s="427">
        <v>3911</v>
      </c>
      <c r="B228" s="428" t="s">
        <v>363</v>
      </c>
      <c r="C228" s="307">
        <f t="shared" si="7"/>
        <v>0</v>
      </c>
      <c r="D228" s="226"/>
      <c r="E228" s="308">
        <f>ELECTROMECANICA!E225+ALIMENTARIAS!E225+VINCULACIÓN!E225+'INOVACIÓN AGRICOLA SUSTENTABLE'!E225+'SERVICIOS ESCOLARES'!E225+PLANEACION!E225+'DESARROLLO ACADEMICO-CEIN'!E225+FINANZAS!E225+CALIDAD!E225+RECURSOS!E225+ADMINISTRACION!E225</f>
        <v>0</v>
      </c>
      <c r="F228" s="308">
        <f>ELECTROMECANICA!F225+ALIMENTARIAS!F225+VINCULACIÓN!F225+'INOVACIÓN AGRICOLA SUSTENTABLE'!F225+'SERVICIOS ESCOLARES'!F225+PLANEACION!F225+'DESARROLLO ACADEMICO-CEIN'!F225+FINANZAS!F225+CALIDAD!F225+RECURSOS!F225+ADMINISTRACION!F225</f>
        <v>0</v>
      </c>
      <c r="G228" s="308">
        <f>ELECTROMECANICA!G225+ALIMENTARIAS!G225+VINCULACIÓN!G225+'INOVACIÓN AGRICOLA SUSTENTABLE'!G225+'SERVICIOS ESCOLARES'!G225+PLANEACION!G225+'DESARROLLO ACADEMICO-CEIN'!G225+FINANZAS!G225+CALIDAD!G225+RECURSOS!G225+ADMINISTRACION!G225</f>
        <v>0</v>
      </c>
      <c r="H228" s="308">
        <f>ELECTROMECANICA!H225+ALIMENTARIAS!H225+VINCULACIÓN!H225+'INOVACIÓN AGRICOLA SUSTENTABLE'!H225+'SERVICIOS ESCOLARES'!H225+PLANEACION!H225+'DESARROLLO ACADEMICO-CEIN'!H225+FINANZAS!H225+CALIDAD!H225+RECURSOS!H225+ADMINISTRACION!H225</f>
        <v>0</v>
      </c>
      <c r="I228" s="308"/>
      <c r="J228" s="308"/>
    </row>
    <row r="229" spans="1:16" ht="14.25" x14ac:dyDescent="0.2">
      <c r="A229" s="427">
        <v>3921</v>
      </c>
      <c r="B229" s="428" t="s">
        <v>364</v>
      </c>
      <c r="C229" s="307">
        <f t="shared" si="7"/>
        <v>91833.8</v>
      </c>
      <c r="D229" s="226"/>
      <c r="E229" s="308">
        <f>ELECTROMECANICA!E226+ALIMENTARIAS!E226+VINCULACIÓN!E226+'INOVACIÓN AGRICOLA SUSTENTABLE'!E226+'SERVICIOS ESCOLARES'!E226+PLANEACION!E226+'DESARROLLO ACADEMICO-CEIN'!E226+FINANZAS!E226+CALIDAD!E226+RECURSOS!E226+ADMINISTRACION!E226</f>
        <v>0</v>
      </c>
      <c r="F229" s="308">
        <f>ELECTROMECANICA!F226+ALIMENTARIAS!F226+VINCULACIÓN!F226+'INOVACIÓN AGRICOLA SUSTENTABLE'!F226+'SERVICIOS ESCOLARES'!F226+PLANEACION!F226+'DESARROLLO ACADEMICO-CEIN'!F226+FINANZAS!F226+CALIDAD!F226+RECURSOS!F226+ADMINISTRACION!F226</f>
        <v>0</v>
      </c>
      <c r="G229" s="308">
        <f>ELECTROMECANICA!G226+ALIMENTARIAS!G226+VINCULACIÓN!G226+'INOVACIÓN AGRICOLA SUSTENTABLE'!G226+'SERVICIOS ESCOLARES'!G226+PLANEACION!G226+'DESARROLLO ACADEMICO-CEIN'!G226+FINANZAS!G226+CALIDAD!G226+RECURSOS!G226+ADMINISTRACION!G226</f>
        <v>85333.8</v>
      </c>
      <c r="H229" s="308">
        <f>ELECTROMECANICA!H226+ALIMENTARIAS!H226+VINCULACIÓN!H226+'INOVACIÓN AGRICOLA SUSTENTABLE'!H226+'SERVICIOS ESCOLARES'!H226+PLANEACION!H226+'DESARROLLO ACADEMICO-CEIN'!H226+FINANZAS!H226+CALIDAD!H226+RECURSOS!H226+ADMINISTRACION!H226</f>
        <v>6500</v>
      </c>
      <c r="I229" s="308"/>
      <c r="J229" s="308"/>
    </row>
    <row r="230" spans="1:16" ht="28.5" x14ac:dyDescent="0.2">
      <c r="A230" s="427">
        <v>3922</v>
      </c>
      <c r="B230" s="428" t="s">
        <v>365</v>
      </c>
      <c r="C230" s="307">
        <f t="shared" si="7"/>
        <v>0</v>
      </c>
      <c r="D230" s="226"/>
      <c r="E230" s="308">
        <f>ELECTROMECANICA!E227+ALIMENTARIAS!E227+VINCULACIÓN!E227+'INOVACIÓN AGRICOLA SUSTENTABLE'!E227+'SERVICIOS ESCOLARES'!E227+PLANEACION!E227+'DESARROLLO ACADEMICO-CEIN'!E227+FINANZAS!E227+CALIDAD!E227+RECURSOS!E227+ADMINISTRACION!E227</f>
        <v>0</v>
      </c>
      <c r="F230" s="308">
        <f>ELECTROMECANICA!F227+ALIMENTARIAS!F227+VINCULACIÓN!F227+'INOVACIÓN AGRICOLA SUSTENTABLE'!F227+'SERVICIOS ESCOLARES'!F227+PLANEACION!F227+'DESARROLLO ACADEMICO-CEIN'!F227+FINANZAS!F227+CALIDAD!F227+RECURSOS!F227+ADMINISTRACION!F227</f>
        <v>0</v>
      </c>
      <c r="G230" s="308">
        <f>ELECTROMECANICA!G227+ALIMENTARIAS!G227+VINCULACIÓN!G227+'INOVACIÓN AGRICOLA SUSTENTABLE'!G227+'SERVICIOS ESCOLARES'!G227+PLANEACION!G227+'DESARROLLO ACADEMICO-CEIN'!G227+FINANZAS!G227+CALIDAD!G227+RECURSOS!G227+ADMINISTRACION!G227</f>
        <v>0</v>
      </c>
      <c r="H230" s="308">
        <f>ELECTROMECANICA!H227+ALIMENTARIAS!H227+VINCULACIÓN!H227+'INOVACIÓN AGRICOLA SUSTENTABLE'!H227+'SERVICIOS ESCOLARES'!H227+PLANEACION!H227+'DESARROLLO ACADEMICO-CEIN'!H227+FINANZAS!H227+CALIDAD!H227+RECURSOS!H227+ADMINISTRACION!H227</f>
        <v>0</v>
      </c>
      <c r="I230" s="308"/>
      <c r="J230" s="308"/>
    </row>
    <row r="231" spans="1:16" ht="28.5" x14ac:dyDescent="0.2">
      <c r="A231" s="427">
        <v>3931</v>
      </c>
      <c r="B231" s="428" t="s">
        <v>366</v>
      </c>
      <c r="C231" s="307">
        <f t="shared" si="7"/>
        <v>0</v>
      </c>
      <c r="D231" s="226"/>
      <c r="E231" s="308">
        <f>ELECTROMECANICA!E228+ALIMENTARIAS!E228+VINCULACIÓN!E228+'INOVACIÓN AGRICOLA SUSTENTABLE'!E228+'SERVICIOS ESCOLARES'!E228+PLANEACION!E228+'DESARROLLO ACADEMICO-CEIN'!E228+FINANZAS!E228+CALIDAD!E228+RECURSOS!E228+ADMINISTRACION!E228</f>
        <v>0</v>
      </c>
      <c r="F231" s="308">
        <f>ELECTROMECANICA!F228+ALIMENTARIAS!F228+VINCULACIÓN!F228+'INOVACIÓN AGRICOLA SUSTENTABLE'!F228+'SERVICIOS ESCOLARES'!F228+PLANEACION!F228+'DESARROLLO ACADEMICO-CEIN'!F228+FINANZAS!F228+CALIDAD!F228+RECURSOS!F228+ADMINISTRACION!F228</f>
        <v>0</v>
      </c>
      <c r="G231" s="308">
        <f>ELECTROMECANICA!G228+ALIMENTARIAS!G228+VINCULACIÓN!G228+'INOVACIÓN AGRICOLA SUSTENTABLE'!G228+'SERVICIOS ESCOLARES'!G228+PLANEACION!G228+'DESARROLLO ACADEMICO-CEIN'!G228+FINANZAS!G228+CALIDAD!G228+RECURSOS!G228+ADMINISTRACION!G228</f>
        <v>0</v>
      </c>
      <c r="H231" s="308">
        <f>ELECTROMECANICA!H228+ALIMENTARIAS!H228+VINCULACIÓN!H228+'INOVACIÓN AGRICOLA SUSTENTABLE'!H228+'SERVICIOS ESCOLARES'!H228+PLANEACION!H228+'DESARROLLO ACADEMICO-CEIN'!H228+FINANZAS!H228+CALIDAD!H228+RECURSOS!H228+ADMINISTRACION!H228</f>
        <v>0</v>
      </c>
      <c r="I231" s="308"/>
      <c r="J231" s="308"/>
    </row>
    <row r="232" spans="1:16" ht="14.25" x14ac:dyDescent="0.2">
      <c r="A232" s="427">
        <v>3941</v>
      </c>
      <c r="B232" s="428" t="s">
        <v>367</v>
      </c>
      <c r="C232" s="307">
        <f t="shared" si="7"/>
        <v>0</v>
      </c>
      <c r="D232" s="226"/>
      <c r="E232" s="308">
        <f>ELECTROMECANICA!E229+ALIMENTARIAS!E229+VINCULACIÓN!E229+'INOVACIÓN AGRICOLA SUSTENTABLE'!E229+'SERVICIOS ESCOLARES'!E229+PLANEACION!E229+'DESARROLLO ACADEMICO-CEIN'!E229+FINANZAS!E229+CALIDAD!E229+RECURSOS!E229+ADMINISTRACION!E229</f>
        <v>0</v>
      </c>
      <c r="F232" s="308">
        <f>ELECTROMECANICA!F229+ALIMENTARIAS!F229+VINCULACIÓN!F229+'INOVACIÓN AGRICOLA SUSTENTABLE'!F229+'SERVICIOS ESCOLARES'!F229+PLANEACION!F229+'DESARROLLO ACADEMICO-CEIN'!F229+FINANZAS!F229+CALIDAD!F229+RECURSOS!F229+ADMINISTRACION!F229</f>
        <v>0</v>
      </c>
      <c r="G232" s="308">
        <f>ELECTROMECANICA!G229+ALIMENTARIAS!G229+VINCULACIÓN!G229+'INOVACIÓN AGRICOLA SUSTENTABLE'!G229+'SERVICIOS ESCOLARES'!G229+PLANEACION!G229+'DESARROLLO ACADEMICO-CEIN'!G229+FINANZAS!G229+CALIDAD!G229+RECURSOS!G229+ADMINISTRACION!G229</f>
        <v>0</v>
      </c>
      <c r="H232" s="308">
        <f>ELECTROMECANICA!H229+ALIMENTARIAS!H229+VINCULACIÓN!H229+'INOVACIÓN AGRICOLA SUSTENTABLE'!H229+'SERVICIOS ESCOLARES'!H229+PLANEACION!H229+'DESARROLLO ACADEMICO-CEIN'!H229+FINANZAS!H229+CALIDAD!H229+RECURSOS!H229+ADMINISTRACION!H229</f>
        <v>0</v>
      </c>
      <c r="I232" s="308"/>
      <c r="J232" s="308"/>
    </row>
    <row r="233" spans="1:16" ht="28.5" x14ac:dyDescent="0.2">
      <c r="A233" s="427">
        <v>3942</v>
      </c>
      <c r="B233" s="428" t="s">
        <v>368</v>
      </c>
      <c r="C233" s="307">
        <f t="shared" si="7"/>
        <v>0</v>
      </c>
      <c r="D233" s="226"/>
      <c r="E233" s="308">
        <f>ELECTROMECANICA!E230+ALIMENTARIAS!E230+VINCULACIÓN!E230+'INOVACIÓN AGRICOLA SUSTENTABLE'!E230+'SERVICIOS ESCOLARES'!E230+PLANEACION!E230+'DESARROLLO ACADEMICO-CEIN'!E230+FINANZAS!E230+CALIDAD!E230+RECURSOS!E230+ADMINISTRACION!E230</f>
        <v>0</v>
      </c>
      <c r="F233" s="308">
        <f>ELECTROMECANICA!F230+ALIMENTARIAS!F230+VINCULACIÓN!F230+'INOVACIÓN AGRICOLA SUSTENTABLE'!F230+'SERVICIOS ESCOLARES'!F230+PLANEACION!F230+'DESARROLLO ACADEMICO-CEIN'!F230+FINANZAS!F230+CALIDAD!F230+RECURSOS!F230+ADMINISTRACION!F230</f>
        <v>0</v>
      </c>
      <c r="G233" s="308">
        <f>ELECTROMECANICA!G230+ALIMENTARIAS!G230+VINCULACIÓN!G230+'INOVACIÓN AGRICOLA SUSTENTABLE'!G230+'SERVICIOS ESCOLARES'!G230+PLANEACION!G230+'DESARROLLO ACADEMICO-CEIN'!G230+FINANZAS!G230+CALIDAD!G230+RECURSOS!G230+ADMINISTRACION!G230</f>
        <v>0</v>
      </c>
      <c r="H233" s="308">
        <f>ELECTROMECANICA!H230+ALIMENTARIAS!H230+VINCULACIÓN!H230+'INOVACIÓN AGRICOLA SUSTENTABLE'!H230+'SERVICIOS ESCOLARES'!H230+PLANEACION!H230+'DESARROLLO ACADEMICO-CEIN'!H230+FINANZAS!H230+CALIDAD!H230+RECURSOS!H230+ADMINISTRACION!H230</f>
        <v>0</v>
      </c>
      <c r="I233" s="308"/>
      <c r="J233" s="308"/>
    </row>
    <row r="234" spans="1:16" ht="14.25" x14ac:dyDescent="0.2">
      <c r="A234" s="427">
        <v>3943</v>
      </c>
      <c r="B234" s="428" t="s">
        <v>369</v>
      </c>
      <c r="C234" s="307">
        <f t="shared" si="7"/>
        <v>0</v>
      </c>
      <c r="D234" s="226"/>
      <c r="E234" s="308">
        <f>ELECTROMECANICA!E231+ALIMENTARIAS!E231+VINCULACIÓN!E231+'INOVACIÓN AGRICOLA SUSTENTABLE'!E231+'SERVICIOS ESCOLARES'!E231+PLANEACION!E231+'DESARROLLO ACADEMICO-CEIN'!E231+FINANZAS!E231+CALIDAD!E231+RECURSOS!E231+ADMINISTRACION!E231</f>
        <v>0</v>
      </c>
      <c r="F234" s="308">
        <f>ELECTROMECANICA!F231+ALIMENTARIAS!F231+VINCULACIÓN!F231+'INOVACIÓN AGRICOLA SUSTENTABLE'!F231+'SERVICIOS ESCOLARES'!F231+PLANEACION!F231+'DESARROLLO ACADEMICO-CEIN'!F231+FINANZAS!F231+CALIDAD!F231+RECURSOS!F231+ADMINISTRACION!F231</f>
        <v>0</v>
      </c>
      <c r="G234" s="308">
        <f>ELECTROMECANICA!G231+ALIMENTARIAS!G231+VINCULACIÓN!G231+'INOVACIÓN AGRICOLA SUSTENTABLE'!G231+'SERVICIOS ESCOLARES'!G231+PLANEACION!G231+'DESARROLLO ACADEMICO-CEIN'!G231+FINANZAS!G231+CALIDAD!G231+RECURSOS!G231+ADMINISTRACION!G231</f>
        <v>0</v>
      </c>
      <c r="H234" s="308">
        <f>ELECTROMECANICA!H231+ALIMENTARIAS!H231+VINCULACIÓN!H231+'INOVACIÓN AGRICOLA SUSTENTABLE'!H231+'SERVICIOS ESCOLARES'!H231+PLANEACION!H231+'DESARROLLO ACADEMICO-CEIN'!H231+FINANZAS!H231+CALIDAD!H231+RECURSOS!H231+ADMINISTRACION!H231</f>
        <v>0</v>
      </c>
      <c r="I234" s="308"/>
      <c r="J234" s="308"/>
    </row>
    <row r="235" spans="1:16" s="389" customFormat="1" ht="42.75" x14ac:dyDescent="0.2">
      <c r="A235" s="427">
        <v>3944</v>
      </c>
      <c r="B235" s="428" t="s">
        <v>370</v>
      </c>
      <c r="C235" s="307">
        <f t="shared" si="7"/>
        <v>0</v>
      </c>
      <c r="D235" s="226"/>
      <c r="E235" s="308">
        <f>ELECTROMECANICA!E232+ALIMENTARIAS!E232+VINCULACIÓN!E232+'INOVACIÓN AGRICOLA SUSTENTABLE'!E232+'SERVICIOS ESCOLARES'!E232+PLANEACION!E232+'DESARROLLO ACADEMICO-CEIN'!E232+FINANZAS!E232+CALIDAD!E232+RECURSOS!E232+ADMINISTRACION!E232</f>
        <v>0</v>
      </c>
      <c r="F235" s="308">
        <f>ELECTROMECANICA!F232+ALIMENTARIAS!F232+VINCULACIÓN!F232+'INOVACIÓN AGRICOLA SUSTENTABLE'!F232+'SERVICIOS ESCOLARES'!F232+PLANEACION!F232+'DESARROLLO ACADEMICO-CEIN'!F232+FINANZAS!F232+CALIDAD!F232+RECURSOS!F232+ADMINISTRACION!F232</f>
        <v>0</v>
      </c>
      <c r="G235" s="308">
        <f>ELECTROMECANICA!G232+ALIMENTARIAS!G232+VINCULACIÓN!G232+'INOVACIÓN AGRICOLA SUSTENTABLE'!G232+'SERVICIOS ESCOLARES'!G232+PLANEACION!G232+'DESARROLLO ACADEMICO-CEIN'!G232+FINANZAS!G232+CALIDAD!G232+RECURSOS!G232+ADMINISTRACION!G232</f>
        <v>0</v>
      </c>
      <c r="H235" s="308">
        <f>ELECTROMECANICA!H232+ALIMENTARIAS!H232+VINCULACIÓN!H232+'INOVACIÓN AGRICOLA SUSTENTABLE'!H232+'SERVICIOS ESCOLARES'!H232+PLANEACION!H232+'DESARROLLO ACADEMICO-CEIN'!H232+FINANZAS!H232+CALIDAD!H232+RECURSOS!H232+ADMINISTRACION!H232</f>
        <v>0</v>
      </c>
      <c r="I235" s="308"/>
      <c r="J235" s="308"/>
      <c r="K235" s="610"/>
      <c r="N235" s="507"/>
      <c r="P235" s="99"/>
    </row>
    <row r="236" spans="1:16" ht="28.5" x14ac:dyDescent="0.2">
      <c r="A236" s="427">
        <v>3951</v>
      </c>
      <c r="B236" s="428" t="s">
        <v>371</v>
      </c>
      <c r="C236" s="307">
        <f t="shared" ref="C236:C244" si="8">SUM(E236:H236)</f>
        <v>0</v>
      </c>
      <c r="D236" s="226"/>
      <c r="E236" s="308">
        <f>ELECTROMECANICA!E233+ALIMENTARIAS!E233+VINCULACIÓN!E233+'INOVACIÓN AGRICOLA SUSTENTABLE'!E233+'SERVICIOS ESCOLARES'!E233+PLANEACION!E233+'DESARROLLO ACADEMICO-CEIN'!E233+FINANZAS!E233+CALIDAD!E233+RECURSOS!E233+ADMINISTRACION!E233</f>
        <v>0</v>
      </c>
      <c r="F236" s="308">
        <f>ELECTROMECANICA!F233+ALIMENTARIAS!F233+VINCULACIÓN!F233+'INOVACIÓN AGRICOLA SUSTENTABLE'!F233+'SERVICIOS ESCOLARES'!F233+PLANEACION!F233+'DESARROLLO ACADEMICO-CEIN'!F233+FINANZAS!F233+CALIDAD!F233+RECURSOS!F233+ADMINISTRACION!F233</f>
        <v>0</v>
      </c>
      <c r="G236" s="308">
        <f>ELECTROMECANICA!G233+ALIMENTARIAS!G233+VINCULACIÓN!G233+'INOVACIÓN AGRICOLA SUSTENTABLE'!G233+'SERVICIOS ESCOLARES'!G233+PLANEACION!G233+'DESARROLLO ACADEMICO-CEIN'!G233+FINANZAS!G233+CALIDAD!G233+RECURSOS!G233+ADMINISTRACION!G233</f>
        <v>0</v>
      </c>
      <c r="H236" s="308">
        <f>ELECTROMECANICA!H233+ALIMENTARIAS!H233+VINCULACIÓN!H233+'INOVACIÓN AGRICOLA SUSTENTABLE'!H233+'SERVICIOS ESCOLARES'!H233+PLANEACION!H233+'DESARROLLO ACADEMICO-CEIN'!H233+FINANZAS!H233+CALIDAD!H233+RECURSOS!H233+ADMINISTRACION!H233</f>
        <v>0</v>
      </c>
      <c r="I236" s="308"/>
      <c r="J236" s="308"/>
    </row>
    <row r="237" spans="1:16" ht="14.25" x14ac:dyDescent="0.2">
      <c r="A237" s="427">
        <v>3961</v>
      </c>
      <c r="B237" s="428" t="s">
        <v>372</v>
      </c>
      <c r="C237" s="307">
        <f t="shared" si="8"/>
        <v>0</v>
      </c>
      <c r="D237" s="226"/>
      <c r="E237" s="308">
        <f>ELECTROMECANICA!E234+ALIMENTARIAS!E234+VINCULACIÓN!E234+'INOVACIÓN AGRICOLA SUSTENTABLE'!E234+'SERVICIOS ESCOLARES'!E234+PLANEACION!E234+'DESARROLLO ACADEMICO-CEIN'!E234+FINANZAS!E234+CALIDAD!E234+RECURSOS!E234+ADMINISTRACION!E234</f>
        <v>0</v>
      </c>
      <c r="F237" s="308">
        <f>ELECTROMECANICA!F234+ALIMENTARIAS!F234+VINCULACIÓN!F234+'INOVACIÓN AGRICOLA SUSTENTABLE'!F234+'SERVICIOS ESCOLARES'!F234+PLANEACION!F234+'DESARROLLO ACADEMICO-CEIN'!F234+FINANZAS!F234+CALIDAD!F234+RECURSOS!F234+ADMINISTRACION!F234</f>
        <v>0</v>
      </c>
      <c r="G237" s="308">
        <f>ELECTROMECANICA!G234+ALIMENTARIAS!G234+VINCULACIÓN!G234+'INOVACIÓN AGRICOLA SUSTENTABLE'!G234+'SERVICIOS ESCOLARES'!G234+PLANEACION!G234+'DESARROLLO ACADEMICO-CEIN'!G234+FINANZAS!G234+CALIDAD!G234+RECURSOS!G234+ADMINISTRACION!G234</f>
        <v>0</v>
      </c>
      <c r="H237" s="308">
        <f>ELECTROMECANICA!H234+ALIMENTARIAS!H234+VINCULACIÓN!H234+'INOVACIÓN AGRICOLA SUSTENTABLE'!H234+'SERVICIOS ESCOLARES'!H234+PLANEACION!H234+'DESARROLLO ACADEMICO-CEIN'!H234+FINANZAS!H234+CALIDAD!H234+RECURSOS!H234+ADMINISTRACION!H234</f>
        <v>0</v>
      </c>
      <c r="I237" s="308"/>
      <c r="J237" s="308"/>
    </row>
    <row r="238" spans="1:16" ht="28.5" x14ac:dyDescent="0.2">
      <c r="A238" s="427">
        <v>3962</v>
      </c>
      <c r="B238" s="428" t="s">
        <v>373</v>
      </c>
      <c r="C238" s="307">
        <f t="shared" si="8"/>
        <v>0</v>
      </c>
      <c r="D238" s="226"/>
      <c r="E238" s="308">
        <f>ELECTROMECANICA!E235+ALIMENTARIAS!E235+VINCULACIÓN!E235+'INOVACIÓN AGRICOLA SUSTENTABLE'!E235+'SERVICIOS ESCOLARES'!E235+PLANEACION!E235+'DESARROLLO ACADEMICO-CEIN'!E235+FINANZAS!E235+CALIDAD!E235+RECURSOS!E235+ADMINISTRACION!E235</f>
        <v>0</v>
      </c>
      <c r="F238" s="308">
        <f>ELECTROMECANICA!F235+ALIMENTARIAS!F235+VINCULACIÓN!F235+'INOVACIÓN AGRICOLA SUSTENTABLE'!F235+'SERVICIOS ESCOLARES'!F235+PLANEACION!F235+'DESARROLLO ACADEMICO-CEIN'!F235+FINANZAS!F235+CALIDAD!F235+RECURSOS!F235+ADMINISTRACION!F235</f>
        <v>0</v>
      </c>
      <c r="G238" s="308">
        <f>ELECTROMECANICA!G235+ALIMENTARIAS!G235+VINCULACIÓN!G235+'INOVACIÓN AGRICOLA SUSTENTABLE'!G235+'SERVICIOS ESCOLARES'!G235+PLANEACION!G235+'DESARROLLO ACADEMICO-CEIN'!G235+FINANZAS!G235+CALIDAD!G235+RECURSOS!G235+ADMINISTRACION!G235</f>
        <v>0</v>
      </c>
      <c r="H238" s="308">
        <f>ELECTROMECANICA!H235+ALIMENTARIAS!H235+VINCULACIÓN!H235+'INOVACIÓN AGRICOLA SUSTENTABLE'!H235+'SERVICIOS ESCOLARES'!H235+PLANEACION!H235+'DESARROLLO ACADEMICO-CEIN'!H235+FINANZAS!H235+CALIDAD!H235+RECURSOS!H235+ADMINISTRACION!H235</f>
        <v>0</v>
      </c>
      <c r="I238" s="308"/>
      <c r="J238" s="308"/>
    </row>
    <row r="239" spans="1:16" ht="28.5" x14ac:dyDescent="0.2">
      <c r="A239" s="427">
        <v>3991</v>
      </c>
      <c r="B239" s="428" t="s">
        <v>374</v>
      </c>
      <c r="C239" s="307">
        <f t="shared" si="8"/>
        <v>0</v>
      </c>
      <c r="D239" s="226"/>
      <c r="E239" s="308">
        <f>ELECTROMECANICA!E236+ALIMENTARIAS!E236+VINCULACIÓN!E236+'INOVACIÓN AGRICOLA SUSTENTABLE'!E236+'SERVICIOS ESCOLARES'!E236+PLANEACION!E236+'DESARROLLO ACADEMICO-CEIN'!E236+FINANZAS!E236+CALIDAD!E236+RECURSOS!E236+ADMINISTRACION!E236</f>
        <v>0</v>
      </c>
      <c r="F239" s="308">
        <f>ELECTROMECANICA!F236+ALIMENTARIAS!F236+VINCULACIÓN!F236+'INOVACIÓN AGRICOLA SUSTENTABLE'!F236+'SERVICIOS ESCOLARES'!F236+PLANEACION!F236+'DESARROLLO ACADEMICO-CEIN'!F236+FINANZAS!F236+CALIDAD!F236+RECURSOS!F236+ADMINISTRACION!F236</f>
        <v>0</v>
      </c>
      <c r="G239" s="308">
        <f>ELECTROMECANICA!G236+ALIMENTARIAS!G236+VINCULACIÓN!G236+'INOVACIÓN AGRICOLA SUSTENTABLE'!G236+'SERVICIOS ESCOLARES'!G236+PLANEACION!G236+'DESARROLLO ACADEMICO-CEIN'!G236+FINANZAS!G236+CALIDAD!G236+RECURSOS!G236+ADMINISTRACION!G236</f>
        <v>0</v>
      </c>
      <c r="H239" s="308">
        <f>ELECTROMECANICA!H236+ALIMENTARIAS!H236+VINCULACIÓN!H236+'INOVACIÓN AGRICOLA SUSTENTABLE'!H236+'SERVICIOS ESCOLARES'!H236+PLANEACION!H236+'DESARROLLO ACADEMICO-CEIN'!H236+FINANZAS!H236+CALIDAD!H236+RECURSOS!H236+ADMINISTRACION!H236</f>
        <v>0</v>
      </c>
      <c r="I239" s="308"/>
      <c r="J239" s="308"/>
    </row>
    <row r="240" spans="1:16" ht="28.5" x14ac:dyDescent="0.2">
      <c r="A240" s="427">
        <v>3992</v>
      </c>
      <c r="B240" s="428" t="s">
        <v>375</v>
      </c>
      <c r="C240" s="307">
        <f t="shared" si="8"/>
        <v>0</v>
      </c>
      <c r="D240" s="226"/>
      <c r="E240" s="308">
        <f>ELECTROMECANICA!E237+ALIMENTARIAS!E237+VINCULACIÓN!E237+'INOVACIÓN AGRICOLA SUSTENTABLE'!E237+'SERVICIOS ESCOLARES'!E237+PLANEACION!E237+'DESARROLLO ACADEMICO-CEIN'!E237+FINANZAS!E237+CALIDAD!E237+RECURSOS!E237+ADMINISTRACION!E237</f>
        <v>0</v>
      </c>
      <c r="F240" s="308">
        <f>ELECTROMECANICA!F237+ALIMENTARIAS!F237+VINCULACIÓN!F237+'INOVACIÓN AGRICOLA SUSTENTABLE'!F237+'SERVICIOS ESCOLARES'!F237+PLANEACION!F237+'DESARROLLO ACADEMICO-CEIN'!F237+FINANZAS!F237+CALIDAD!F237+RECURSOS!F237+ADMINISTRACION!F237</f>
        <v>0</v>
      </c>
      <c r="G240" s="308">
        <f>ELECTROMECANICA!G237+ALIMENTARIAS!G237+VINCULACIÓN!G237+'INOVACIÓN AGRICOLA SUSTENTABLE'!G237+'SERVICIOS ESCOLARES'!G237+PLANEACION!G237+'DESARROLLO ACADEMICO-CEIN'!G237+FINANZAS!G237+CALIDAD!G237+RECURSOS!G237+ADMINISTRACION!G237</f>
        <v>0</v>
      </c>
      <c r="H240" s="308">
        <f>ELECTROMECANICA!H237+ALIMENTARIAS!H237+VINCULACIÓN!H237+'INOVACIÓN AGRICOLA SUSTENTABLE'!H237+'SERVICIOS ESCOLARES'!H237+PLANEACION!H237+'DESARROLLO ACADEMICO-CEIN'!H237+FINANZAS!H237+CALIDAD!H237+RECURSOS!H237+ADMINISTRACION!H237</f>
        <v>0</v>
      </c>
      <c r="I240" s="308"/>
      <c r="J240" s="308"/>
    </row>
    <row r="241" spans="1:16" ht="14.25" x14ac:dyDescent="0.2">
      <c r="A241" s="427">
        <v>3993</v>
      </c>
      <c r="B241" s="428" t="s">
        <v>376</v>
      </c>
      <c r="C241" s="307">
        <f t="shared" si="8"/>
        <v>0</v>
      </c>
      <c r="D241" s="226"/>
      <c r="E241" s="308">
        <f>ELECTROMECANICA!E238+ALIMENTARIAS!E238+VINCULACIÓN!E238+'INOVACIÓN AGRICOLA SUSTENTABLE'!E238+'SERVICIOS ESCOLARES'!E238+PLANEACION!E238+'DESARROLLO ACADEMICO-CEIN'!E238+FINANZAS!E238+CALIDAD!E238+RECURSOS!E238+ADMINISTRACION!E238</f>
        <v>0</v>
      </c>
      <c r="F241" s="308">
        <f>ELECTROMECANICA!F238+ALIMENTARIAS!F238+VINCULACIÓN!F238+'INOVACIÓN AGRICOLA SUSTENTABLE'!F238+'SERVICIOS ESCOLARES'!F238+PLANEACION!F238+'DESARROLLO ACADEMICO-CEIN'!F238+FINANZAS!F238+CALIDAD!F238+RECURSOS!F238+ADMINISTRACION!F238</f>
        <v>0</v>
      </c>
      <c r="G241" s="308">
        <f>ELECTROMECANICA!G238+ALIMENTARIAS!G238+VINCULACIÓN!G238+'INOVACIÓN AGRICOLA SUSTENTABLE'!G238+'SERVICIOS ESCOLARES'!G238+PLANEACION!G238+'DESARROLLO ACADEMICO-CEIN'!G238+FINANZAS!G238+CALIDAD!G238+RECURSOS!G238+ADMINISTRACION!G238</f>
        <v>0</v>
      </c>
      <c r="H241" s="308">
        <f>ELECTROMECANICA!H238+ALIMENTARIAS!H238+VINCULACIÓN!H238+'INOVACIÓN AGRICOLA SUSTENTABLE'!H238+'SERVICIOS ESCOLARES'!H238+PLANEACION!H238+'DESARROLLO ACADEMICO-CEIN'!H238+FINANZAS!H238+CALIDAD!H238+RECURSOS!H238+ADMINISTRACION!H238</f>
        <v>0</v>
      </c>
      <c r="I241" s="308"/>
      <c r="J241" s="308"/>
    </row>
    <row r="242" spans="1:16" ht="14.25" x14ac:dyDescent="0.2">
      <c r="A242" s="427">
        <v>3994</v>
      </c>
      <c r="B242" s="428" t="s">
        <v>377</v>
      </c>
      <c r="C242" s="307">
        <f t="shared" si="8"/>
        <v>0</v>
      </c>
      <c r="D242" s="226"/>
      <c r="E242" s="308">
        <f>ELECTROMECANICA!E239+ALIMENTARIAS!E239+VINCULACIÓN!E239+'INOVACIÓN AGRICOLA SUSTENTABLE'!E239+'SERVICIOS ESCOLARES'!E239+PLANEACION!E239+'DESARROLLO ACADEMICO-CEIN'!E239+FINANZAS!E239+CALIDAD!E239+RECURSOS!E239+ADMINISTRACION!E239</f>
        <v>0</v>
      </c>
      <c r="F242" s="308">
        <f>ELECTROMECANICA!F239+ALIMENTARIAS!F239+VINCULACIÓN!F239+'INOVACIÓN AGRICOLA SUSTENTABLE'!F239+'SERVICIOS ESCOLARES'!F239+PLANEACION!F239+'DESARROLLO ACADEMICO-CEIN'!F239+FINANZAS!F239+CALIDAD!F239+RECURSOS!F239+ADMINISTRACION!F239</f>
        <v>0</v>
      </c>
      <c r="G242" s="308">
        <f>ELECTROMECANICA!G239+ALIMENTARIAS!G239+VINCULACIÓN!G239+'INOVACIÓN AGRICOLA SUSTENTABLE'!G239+'SERVICIOS ESCOLARES'!G239+PLANEACION!G239+'DESARROLLO ACADEMICO-CEIN'!G239+FINANZAS!G239+CALIDAD!G239+RECURSOS!G239+ADMINISTRACION!G239</f>
        <v>0</v>
      </c>
      <c r="H242" s="308">
        <f>ELECTROMECANICA!H239+ALIMENTARIAS!H239+VINCULACIÓN!H239+'INOVACIÓN AGRICOLA SUSTENTABLE'!H239+'SERVICIOS ESCOLARES'!H239+PLANEACION!H239+'DESARROLLO ACADEMICO-CEIN'!H239+FINANZAS!H239+CALIDAD!H239+RECURSOS!H239+ADMINISTRACION!H239</f>
        <v>0</v>
      </c>
      <c r="I242" s="308"/>
      <c r="J242" s="308"/>
    </row>
    <row r="243" spans="1:16" ht="14.25" x14ac:dyDescent="0.2">
      <c r="A243" s="427">
        <v>3995</v>
      </c>
      <c r="B243" s="428" t="s">
        <v>378</v>
      </c>
      <c r="C243" s="307">
        <f t="shared" si="8"/>
        <v>0</v>
      </c>
      <c r="D243" s="226"/>
      <c r="E243" s="308">
        <f>ELECTROMECANICA!E240+ALIMENTARIAS!E240+VINCULACIÓN!E240+'INOVACIÓN AGRICOLA SUSTENTABLE'!E240+'SERVICIOS ESCOLARES'!E240+PLANEACION!E240+'DESARROLLO ACADEMICO-CEIN'!E240+FINANZAS!E240+CALIDAD!E240+RECURSOS!E240+ADMINISTRACION!E240</f>
        <v>0</v>
      </c>
      <c r="F243" s="308">
        <f>ELECTROMECANICA!F240+ALIMENTARIAS!F240+VINCULACIÓN!F240+'INOVACIÓN AGRICOLA SUSTENTABLE'!F240+'SERVICIOS ESCOLARES'!F240+PLANEACION!F240+'DESARROLLO ACADEMICO-CEIN'!F240+FINANZAS!F240+CALIDAD!F240+RECURSOS!F240+ADMINISTRACION!F240</f>
        <v>0</v>
      </c>
      <c r="G243" s="308">
        <f>ELECTROMECANICA!G240+ALIMENTARIAS!G240+VINCULACIÓN!G240+'INOVACIÓN AGRICOLA SUSTENTABLE'!G240+'SERVICIOS ESCOLARES'!G240+PLANEACION!G240+'DESARROLLO ACADEMICO-CEIN'!G240+FINANZAS!G240+CALIDAD!G240+RECURSOS!G240+ADMINISTRACION!G240</f>
        <v>0</v>
      </c>
      <c r="H243" s="308">
        <f>ELECTROMECANICA!H240+ALIMENTARIAS!H240+VINCULACIÓN!H240+'INOVACIÓN AGRICOLA SUSTENTABLE'!H240+'SERVICIOS ESCOLARES'!H240+PLANEACION!H240+'DESARROLLO ACADEMICO-CEIN'!H240+FINANZAS!H240+CALIDAD!H240+RECURSOS!H240+ADMINISTRACION!H240</f>
        <v>0</v>
      </c>
      <c r="I243" s="308"/>
      <c r="J243" s="308"/>
    </row>
    <row r="244" spans="1:16" s="383" customFormat="1" ht="14.25" x14ac:dyDescent="0.2">
      <c r="A244" s="427">
        <v>3996</v>
      </c>
      <c r="B244" s="428" t="s">
        <v>379</v>
      </c>
      <c r="C244" s="307">
        <f t="shared" si="8"/>
        <v>0</v>
      </c>
      <c r="D244" s="226"/>
      <c r="E244" s="308">
        <f>ELECTROMECANICA!E241+ALIMENTARIAS!E241+VINCULACIÓN!E241+'INOVACIÓN AGRICOLA SUSTENTABLE'!E241+'SERVICIOS ESCOLARES'!E241+PLANEACION!E241+'DESARROLLO ACADEMICO-CEIN'!E241+FINANZAS!E241+CALIDAD!E241+RECURSOS!E241+ADMINISTRACION!E241</f>
        <v>0</v>
      </c>
      <c r="F244" s="308">
        <f>ELECTROMECANICA!F241+ALIMENTARIAS!F241+VINCULACIÓN!F241+'INOVACIÓN AGRICOLA SUSTENTABLE'!F241+'SERVICIOS ESCOLARES'!F241+PLANEACION!F241+'DESARROLLO ACADEMICO-CEIN'!F241+FINANZAS!F241+CALIDAD!F241+RECURSOS!F241+ADMINISTRACION!F241</f>
        <v>0</v>
      </c>
      <c r="G244" s="308">
        <f>ELECTROMECANICA!G241+ALIMENTARIAS!G241+VINCULACIÓN!G241+'INOVACIÓN AGRICOLA SUSTENTABLE'!G241+'SERVICIOS ESCOLARES'!G241+PLANEACION!G241+'DESARROLLO ACADEMICO-CEIN'!G241+FINANZAS!G241+CALIDAD!G241+RECURSOS!G241+ADMINISTRACION!G241</f>
        <v>0</v>
      </c>
      <c r="H244" s="308">
        <f>ELECTROMECANICA!H241+ALIMENTARIAS!H241+VINCULACIÓN!H241+'INOVACIÓN AGRICOLA SUSTENTABLE'!H241+'SERVICIOS ESCOLARES'!H241+PLANEACION!H241+'DESARROLLO ACADEMICO-CEIN'!H241+FINANZAS!H241+CALIDAD!H241+RECURSOS!H241+ADMINISTRACION!H241</f>
        <v>0</v>
      </c>
      <c r="I244" s="308"/>
      <c r="J244" s="308"/>
      <c r="K244" s="610"/>
      <c r="N244" s="507"/>
      <c r="P244" s="99"/>
    </row>
    <row r="245" spans="1:16" ht="21.75" customHeight="1" x14ac:dyDescent="0.2">
      <c r="A245" s="227"/>
      <c r="B245" s="228" t="s">
        <v>185</v>
      </c>
      <c r="C245" s="225">
        <f>SUM(C140:C244)</f>
        <v>4661510.01</v>
      </c>
      <c r="D245" s="226"/>
      <c r="E245" s="546">
        <f t="shared" ref="E245:J245" si="9">SUM(E140:E244)</f>
        <v>267500</v>
      </c>
      <c r="F245" s="225">
        <f t="shared" si="9"/>
        <v>1172580</v>
      </c>
      <c r="G245" s="225">
        <f t="shared" si="9"/>
        <v>955814.01</v>
      </c>
      <c r="H245" s="225">
        <f t="shared" si="9"/>
        <v>2115616</v>
      </c>
      <c r="I245" s="225">
        <f t="shared" si="9"/>
        <v>0</v>
      </c>
      <c r="J245" s="225">
        <f t="shared" si="9"/>
        <v>150000</v>
      </c>
      <c r="K245" s="613"/>
    </row>
    <row r="246" spans="1:16" ht="27" customHeight="1" x14ac:dyDescent="0.2">
      <c r="A246" s="427">
        <v>4419</v>
      </c>
      <c r="B246" s="428" t="s">
        <v>440</v>
      </c>
      <c r="C246" s="307">
        <f>SUM(E246:I246)</f>
        <v>3240803.66</v>
      </c>
      <c r="D246" s="226"/>
      <c r="E246" s="308">
        <f>ELECTROMECANICA!E243+ALIMENTARIAS!E243+VINCULACIÓN!E243+'INOVACIÓN AGRICOLA SUSTENTABLE'!E243+'SERVICIOS ESCOLARES'!E243+PLANEACION!E243+'DESARROLLO ACADEMICO-CEIN'!E243+FINANZAS!E243+CALIDAD!E243+RECURSOS!E243+ADMINISTRACION!E243</f>
        <v>0</v>
      </c>
      <c r="F246" s="308">
        <f>ELECTROMECANICA!F243+ALIMENTARIAS!F243+VINCULACIÓN!F243+'INOVACIÓN AGRICOLA SUSTENTABLE'!F243+'SERVICIOS ESCOLARES'!F243+PLANEACION!F243+'DESARROLLO ACADEMICO-CEIN'!F243+FINANZAS!F243+CALIDAD!F243+RECURSOS!F243+ADMINISTRACION!F243</f>
        <v>0</v>
      </c>
      <c r="G246" s="308">
        <f>ELECTROMECANICA!G243+ALIMENTARIAS!G243+VINCULACIÓN!G243+'INOVACIÓN AGRICOLA SUSTENTABLE'!G243+'SERVICIOS ESCOLARES'!G243+PLANEACION!G243+'DESARROLLO ACADEMICO-CEIN'!G243+FINANZAS!G243+CALIDAD!G243+RECURSOS!G243+ADMINISTRACION!G243</f>
        <v>0</v>
      </c>
      <c r="H246" s="308">
        <f>ELECTROMECANICA!H243+ALIMENTARIAS!H243+VINCULACIÓN!H243+'INOVACIÓN AGRICOLA SUSTENTABLE'!H243+'SERVICIOS ESCOLARES'!H243+PLANEACION!H243+'DESARROLLO ACADEMICO-CEIN'!H243+FINANZAS!H243+CALIDAD!H243+RECURSOS!H243+ADMINISTRACION!H243</f>
        <v>0</v>
      </c>
      <c r="I246" s="308">
        <v>3240803.66</v>
      </c>
      <c r="J246" s="308"/>
    </row>
    <row r="247" spans="1:16" ht="21" customHeight="1" x14ac:dyDescent="0.2">
      <c r="A247" s="227"/>
      <c r="B247" s="228" t="s">
        <v>186</v>
      </c>
      <c r="C247" s="186">
        <f>SUM(C246)</f>
        <v>3240803.66</v>
      </c>
      <c r="D247" s="226"/>
      <c r="E247" s="546">
        <f>SUM(E246)</f>
        <v>0</v>
      </c>
      <c r="F247" s="225">
        <f t="shared" ref="F247:J247" si="10">SUM(F246)</f>
        <v>0</v>
      </c>
      <c r="G247" s="225">
        <f t="shared" si="10"/>
        <v>0</v>
      </c>
      <c r="H247" s="225">
        <f t="shared" si="10"/>
        <v>0</v>
      </c>
      <c r="I247" s="546">
        <f t="shared" si="10"/>
        <v>3240803.66</v>
      </c>
      <c r="J247" s="546">
        <f t="shared" si="10"/>
        <v>0</v>
      </c>
    </row>
    <row r="248" spans="1:16" s="389" customFormat="1" ht="14.25" x14ac:dyDescent="0.2">
      <c r="A248" s="427">
        <v>5111</v>
      </c>
      <c r="B248" s="428" t="s">
        <v>502</v>
      </c>
      <c r="C248" s="307">
        <f t="shared" ref="C248:C253" si="11">SUM(E248:H248)</f>
        <v>75000</v>
      </c>
      <c r="D248" s="226"/>
      <c r="E248" s="308">
        <f>ELECTROMECANICA!E245+ALIMENTARIAS!E245+VINCULACIÓN!E245+'INOVACIÓN AGRICOLA SUSTENTABLE'!E245+'SERVICIOS ESCOLARES'!E245+PLANEACION!E245+'DESARROLLO ACADEMICO-CEIN'!E245+FINANZAS!E245+CALIDAD!E245+RECURSOS!E245+ADMINISTRACION!E245</f>
        <v>0</v>
      </c>
      <c r="F248" s="308">
        <f>ELECTROMECANICA!F245+ALIMENTARIAS!F245+VINCULACIÓN!F245+'INOVACIÓN AGRICOLA SUSTENTABLE'!F245+'SERVICIOS ESCOLARES'!F245+PLANEACION!F245+'DESARROLLO ACADEMICO-CEIN'!F245+FINANZAS!F245+CALIDAD!F245+RECURSOS!F245+ADMINISTRACION!F245</f>
        <v>0</v>
      </c>
      <c r="G248" s="308">
        <f>ELECTROMECANICA!G245+ALIMENTARIAS!G245+VINCULACIÓN!G245+'INOVACIÓN AGRICOLA SUSTENTABLE'!G245+'SERVICIOS ESCOLARES'!G245+PLANEACION!G245+'DESARROLLO ACADEMICO-CEIN'!G245+FINANZAS!G245+CALIDAD!G245+RECURSOS!G245+ADMINISTRACION!G245</f>
        <v>0</v>
      </c>
      <c r="H248" s="308">
        <f>ELECTROMECANICA!H245+ALIMENTARIAS!H245+VINCULACIÓN!H245+'INOVACIÓN AGRICOLA SUSTENTABLE'!H245+'SERVICIOS ESCOLARES'!H245+PLANEACION!H245+'DESARROLLO ACADEMICO-CEIN'!H245+FINANZAS!H245+CALIDAD!H245+RECURSOS!H245+ADMINISTRACION!H245</f>
        <v>75000</v>
      </c>
      <c r="I248" s="308"/>
      <c r="J248" s="308"/>
      <c r="K248" s="610"/>
      <c r="N248" s="507"/>
      <c r="P248" s="99"/>
    </row>
    <row r="249" spans="1:16" ht="28.5" x14ac:dyDescent="0.2">
      <c r="A249" s="427">
        <v>5151</v>
      </c>
      <c r="B249" s="428" t="s">
        <v>430</v>
      </c>
      <c r="C249" s="307">
        <f t="shared" si="11"/>
        <v>163000</v>
      </c>
      <c r="D249" s="226"/>
      <c r="E249" s="308">
        <f>ELECTROMECANICA!E246+ALIMENTARIAS!E246+VINCULACIÓN!E246+'INOVACIÓN AGRICOLA SUSTENTABLE'!E246+'SERVICIOS ESCOLARES'!E246+PLANEACION!E246+'DESARROLLO ACADEMICO-CEIN'!E246+FINANZAS!E246+CALIDAD!E246+RECURSOS!E246+ADMINISTRACION!E246</f>
        <v>0</v>
      </c>
      <c r="F249" s="308">
        <f>ELECTROMECANICA!F246+ALIMENTARIAS!F246+VINCULACIÓN!F246+'INOVACIÓN AGRICOLA SUSTENTABLE'!F246+'SERVICIOS ESCOLARES'!F246+PLANEACION!F246+'DESARROLLO ACADEMICO-CEIN'!F246+FINANZAS!F246+CALIDAD!F246+RECURSOS!F246+ADMINISTRACION!F246</f>
        <v>13000</v>
      </c>
      <c r="G249" s="308">
        <f>ELECTROMECANICA!G246+ALIMENTARIAS!G246+VINCULACIÓN!G246+'INOVACIÓN AGRICOLA SUSTENTABLE'!G246+'SERVICIOS ESCOLARES'!G246+PLANEACION!G246+'DESARROLLO ACADEMICO-CEIN'!G246+FINANZAS!G246+CALIDAD!G246+RECURSOS!G246+ADMINISTRACION!G246</f>
        <v>45000</v>
      </c>
      <c r="H249" s="308">
        <f>ELECTROMECANICA!H246+ALIMENTARIAS!H246+VINCULACIÓN!H246+'INOVACIÓN AGRICOLA SUSTENTABLE'!H246+'SERVICIOS ESCOLARES'!H246+PLANEACION!H246+'DESARROLLO ACADEMICO-CEIN'!H246+FINANZAS!H246+CALIDAD!H246+RECURSOS!H246+ADMINISTRACION!H246</f>
        <v>105000</v>
      </c>
      <c r="I249" s="308"/>
      <c r="J249" s="308"/>
      <c r="K249" s="613"/>
    </row>
    <row r="250" spans="1:16" s="389" customFormat="1" ht="14.25" x14ac:dyDescent="0.2">
      <c r="A250" s="427">
        <v>5211</v>
      </c>
      <c r="B250" s="428" t="s">
        <v>503</v>
      </c>
      <c r="C250" s="307">
        <f t="shared" si="11"/>
        <v>30000</v>
      </c>
      <c r="D250" s="226"/>
      <c r="E250" s="308">
        <f>ELECTROMECANICA!E247+ALIMENTARIAS!E247+VINCULACIÓN!E247+'INOVACIÓN AGRICOLA SUSTENTABLE'!E247+'SERVICIOS ESCOLARES'!E247+PLANEACION!E247+'DESARROLLO ACADEMICO-CEIN'!E247+FINANZAS!E247+CALIDAD!E247+RECURSOS!E247+ADMINISTRACION!E247</f>
        <v>0</v>
      </c>
      <c r="F250" s="308">
        <f>ELECTROMECANICA!F247+ALIMENTARIAS!F247+VINCULACIÓN!F247+'INOVACIÓN AGRICOLA SUSTENTABLE'!F247+'SERVICIOS ESCOLARES'!F247+PLANEACION!F247+'DESARROLLO ACADEMICO-CEIN'!F247+FINANZAS!F247+CALIDAD!F247+RECURSOS!F247+ADMINISTRACION!F247</f>
        <v>0</v>
      </c>
      <c r="G250" s="308">
        <f>ELECTROMECANICA!G247+ALIMENTARIAS!G247+VINCULACIÓN!G247+'INOVACIÓN AGRICOLA SUSTENTABLE'!G247+'SERVICIOS ESCOLARES'!G247+PLANEACION!G247+'DESARROLLO ACADEMICO-CEIN'!G247+FINANZAS!G247+CALIDAD!G247+RECURSOS!G247+ADMINISTRACION!G247</f>
        <v>0</v>
      </c>
      <c r="H250" s="308">
        <f>ELECTROMECANICA!H247+ALIMENTARIAS!H247+VINCULACIÓN!H247+'INOVACIÓN AGRICOLA SUSTENTABLE'!H247+'SERVICIOS ESCOLARES'!H247+PLANEACION!H247+'DESARROLLO ACADEMICO-CEIN'!H247+FINANZAS!H247+CALIDAD!H247+RECURSOS!H247+ADMINISTRACION!H247</f>
        <v>30000</v>
      </c>
      <c r="I250" s="308"/>
      <c r="J250" s="308"/>
      <c r="K250" s="610"/>
      <c r="N250" s="507"/>
      <c r="P250" s="99"/>
    </row>
    <row r="251" spans="1:16" ht="14.25" x14ac:dyDescent="0.2">
      <c r="A251" s="427">
        <v>5311</v>
      </c>
      <c r="B251" s="428" t="s">
        <v>473</v>
      </c>
      <c r="C251" s="307">
        <f t="shared" si="11"/>
        <v>207000</v>
      </c>
      <c r="D251" s="226"/>
      <c r="E251" s="308">
        <f>ELECTROMECANICA!E248+ALIMENTARIAS!E248+VINCULACIÓN!E248+'INOVACIÓN AGRICOLA SUSTENTABLE'!E248+'SERVICIOS ESCOLARES'!E248+PLANEACION!E248+'DESARROLLO ACADEMICO-CEIN'!E248+FINANZAS!E248+CALIDAD!E248+RECURSOS!E248+ADMINISTRACION!E248</f>
        <v>0</v>
      </c>
      <c r="F251" s="308">
        <f>ELECTROMECANICA!F248+ALIMENTARIAS!F248+VINCULACIÓN!F248+'INOVACIÓN AGRICOLA SUSTENTABLE'!F248+'SERVICIOS ESCOLARES'!F248+PLANEACION!F248+'DESARROLLO ACADEMICO-CEIN'!F248+FINANZAS!F248+CALIDAD!F248+RECURSOS!F248+ADMINISTRACION!F248</f>
        <v>0</v>
      </c>
      <c r="G251" s="308">
        <f>ELECTROMECANICA!G248+ALIMENTARIAS!G248+VINCULACIÓN!G248+'INOVACIÓN AGRICOLA SUSTENTABLE'!G248+'SERVICIOS ESCOLARES'!G248+PLANEACION!G248+'DESARROLLO ACADEMICO-CEIN'!G248+FINANZAS!G248+CALIDAD!G248+RECURSOS!G248+ADMINISTRACION!G248</f>
        <v>0</v>
      </c>
      <c r="H251" s="308">
        <f>ELECTROMECANICA!H248+ALIMENTARIAS!H248+VINCULACIÓN!H248+'INOVACIÓN AGRICOLA SUSTENTABLE'!H248+'SERVICIOS ESCOLARES'!H248+PLANEACION!H248+'DESARROLLO ACADEMICO-CEIN'!H248+FINANZAS!H248+CALIDAD!H248+RECURSOS!H248+ADMINISTRACION!H248</f>
        <v>207000</v>
      </c>
      <c r="I251" s="308"/>
      <c r="J251" s="308"/>
    </row>
    <row r="252" spans="1:16" ht="14.25" x14ac:dyDescent="0.2">
      <c r="A252" s="427">
        <v>5611</v>
      </c>
      <c r="B252" s="428" t="s">
        <v>140</v>
      </c>
      <c r="C252" s="307">
        <f t="shared" si="11"/>
        <v>7000</v>
      </c>
      <c r="D252" s="226"/>
      <c r="E252" s="308">
        <f>ELECTROMECANICA!E249+ALIMENTARIAS!E249+VINCULACIÓN!E249+'INOVACIÓN AGRICOLA SUSTENTABLE'!E249+'SERVICIOS ESCOLARES'!E249+PLANEACION!E249+'DESARROLLO ACADEMICO-CEIN'!E249+FINANZAS!E249+CALIDAD!E249+RECURSOS!E249+ADMINISTRACION!E249</f>
        <v>0</v>
      </c>
      <c r="F252" s="308">
        <f>ELECTROMECANICA!F249+ALIMENTARIAS!F249+VINCULACIÓN!F249+'INOVACIÓN AGRICOLA SUSTENTABLE'!F249+'SERVICIOS ESCOLARES'!F249+PLANEACION!F249+'DESARROLLO ACADEMICO-CEIN'!F249+FINANZAS!F249+CALIDAD!F249+RECURSOS!F249+ADMINISTRACION!F249</f>
        <v>0</v>
      </c>
      <c r="G252" s="308">
        <f>ELECTROMECANICA!G249+ALIMENTARIAS!G249+VINCULACIÓN!G249+'INOVACIÓN AGRICOLA SUSTENTABLE'!G249+'SERVICIOS ESCOLARES'!G249+PLANEACION!G249+'DESARROLLO ACADEMICO-CEIN'!G249+FINANZAS!G249+CALIDAD!G249+RECURSOS!G249+ADMINISTRACION!G249</f>
        <v>7000</v>
      </c>
      <c r="H252" s="308">
        <f>ELECTROMECANICA!H249+ALIMENTARIAS!H249+VINCULACIÓN!H249+'INOVACIÓN AGRICOLA SUSTENTABLE'!H249+'SERVICIOS ESCOLARES'!H249+PLANEACION!H249+'DESARROLLO ACADEMICO-CEIN'!H249+FINANZAS!H249+CALIDAD!H249+RECURSOS!H249+ADMINISTRACION!H249</f>
        <v>0</v>
      </c>
      <c r="I252" s="308"/>
      <c r="J252" s="308"/>
    </row>
    <row r="253" spans="1:16" s="389" customFormat="1" ht="42.75" x14ac:dyDescent="0.2">
      <c r="A253" s="427">
        <v>5641</v>
      </c>
      <c r="B253" s="428" t="s">
        <v>504</v>
      </c>
      <c r="C253" s="307">
        <f t="shared" si="11"/>
        <v>17000</v>
      </c>
      <c r="D253" s="226"/>
      <c r="E253" s="308">
        <f>ELECTROMECANICA!E250+ALIMENTARIAS!E250+VINCULACIÓN!E250+'INOVACIÓN AGRICOLA SUSTENTABLE'!E250+'SERVICIOS ESCOLARES'!E250+PLANEACION!E250+'DESARROLLO ACADEMICO-CEIN'!E250+FINANZAS!E250+CALIDAD!E250+RECURSOS!E250+ADMINISTRACION!E250</f>
        <v>0</v>
      </c>
      <c r="F253" s="308">
        <f>ELECTROMECANICA!F250+ALIMENTARIAS!F250+VINCULACIÓN!F250+'INOVACIÓN AGRICOLA SUSTENTABLE'!F250+'SERVICIOS ESCOLARES'!F250+PLANEACION!F250+'DESARROLLO ACADEMICO-CEIN'!F250+FINANZAS!F250+CALIDAD!F250+RECURSOS!F250+ADMINISTRACION!F250</f>
        <v>17000</v>
      </c>
      <c r="G253" s="308">
        <f>ELECTROMECANICA!G250+ALIMENTARIAS!G250+VINCULACIÓN!G250+'INOVACIÓN AGRICOLA SUSTENTABLE'!G250+'SERVICIOS ESCOLARES'!G250+PLANEACION!G250+'DESARROLLO ACADEMICO-CEIN'!G250+FINANZAS!G250+CALIDAD!G250+RECURSOS!G250+ADMINISTRACION!G250</f>
        <v>0</v>
      </c>
      <c r="H253" s="308">
        <f>ELECTROMECANICA!H250+ALIMENTARIAS!H250+VINCULACIÓN!H250+'INOVACIÓN AGRICOLA SUSTENTABLE'!H250+'SERVICIOS ESCOLARES'!H250+PLANEACION!H250+'DESARROLLO ACADEMICO-CEIN'!H250+FINANZAS!H250+CALIDAD!H250+RECURSOS!H250+ADMINISTRACION!H250</f>
        <v>0</v>
      </c>
      <c r="I253" s="308"/>
      <c r="J253" s="308"/>
      <c r="K253" s="613"/>
      <c r="N253" s="507"/>
      <c r="P253" s="99"/>
    </row>
    <row r="254" spans="1:16" s="389" customFormat="1" ht="14.25" x14ac:dyDescent="0.2">
      <c r="A254" s="427">
        <v>5692</v>
      </c>
      <c r="B254" s="428" t="s">
        <v>474</v>
      </c>
      <c r="C254" s="307">
        <f t="shared" ref="C254:C255" si="12">SUM(E254:H254)</f>
        <v>45000</v>
      </c>
      <c r="D254" s="226"/>
      <c r="E254" s="308">
        <f>ELECTROMECANICA!E251+ALIMENTARIAS!E251+VINCULACIÓN!E251+'INOVACIÓN AGRICOLA SUSTENTABLE'!E251+'SERVICIOS ESCOLARES'!E251+PLANEACION!E251+'DESARROLLO ACADEMICO-CEIN'!E251+FINANZAS!E251+CALIDAD!E251+RECURSOS!E251+ADMINISTRACION!E251</f>
        <v>0</v>
      </c>
      <c r="F254" s="308">
        <f>ELECTROMECANICA!F251+ALIMENTARIAS!F251+VINCULACIÓN!F251+'INOVACIÓN AGRICOLA SUSTENTABLE'!F251+'SERVICIOS ESCOLARES'!F251+PLANEACION!F251+'DESARROLLO ACADEMICO-CEIN'!F251+FINANZAS!F251+CALIDAD!F251+RECURSOS!F251+ADMINISTRACION!F251</f>
        <v>0</v>
      </c>
      <c r="G254" s="308">
        <f>ELECTROMECANICA!G251+ALIMENTARIAS!G251+VINCULACIÓN!G251+'INOVACIÓN AGRICOLA SUSTENTABLE'!G251+'SERVICIOS ESCOLARES'!G251+PLANEACION!G251+'DESARROLLO ACADEMICO-CEIN'!G251+FINANZAS!G251+CALIDAD!G251+RECURSOS!G251+ADMINISTRACION!G251</f>
        <v>0</v>
      </c>
      <c r="H254" s="308">
        <f>ELECTROMECANICA!H251+ALIMENTARIAS!H251+VINCULACIÓN!H251+'INOVACIÓN AGRICOLA SUSTENTABLE'!H251+'SERVICIOS ESCOLARES'!H251+PLANEACION!H251+'DESARROLLO ACADEMICO-CEIN'!H251+FINANZAS!H251+CALIDAD!H251+RECURSOS!H251+ADMINISTRACION!H251</f>
        <v>45000</v>
      </c>
      <c r="I254" s="308"/>
      <c r="J254" s="308"/>
      <c r="K254" s="610"/>
      <c r="N254" s="507"/>
      <c r="P254" s="99"/>
    </row>
    <row r="255" spans="1:16" ht="14.25" x14ac:dyDescent="0.2">
      <c r="A255" s="427">
        <v>5621</v>
      </c>
      <c r="B255" s="428" t="s">
        <v>143</v>
      </c>
      <c r="C255" s="307">
        <f t="shared" si="12"/>
        <v>0</v>
      </c>
      <c r="D255" s="226"/>
      <c r="E255" s="308">
        <f>ELECTROMECANICA!E252+ALIMENTARIAS!E252+VINCULACIÓN!E252+'INOVACIÓN AGRICOLA SUSTENTABLE'!E252+'SERVICIOS ESCOLARES'!E252+PLANEACION!E252+'DESARROLLO ACADEMICO-CEIN'!E252+FINANZAS!E252+CALIDAD!E252+RECURSOS!E252+ADMINISTRACION!E252</f>
        <v>0</v>
      </c>
      <c r="F255" s="308">
        <f>ELECTROMECANICA!F252+ALIMENTARIAS!F252+VINCULACIÓN!F252+'INOVACIÓN AGRICOLA SUSTENTABLE'!F252+'SERVICIOS ESCOLARES'!F252+PLANEACION!F252+'DESARROLLO ACADEMICO-CEIN'!F252+FINANZAS!F252+CALIDAD!F252+RECURSOS!F252+ADMINISTRACION!F252</f>
        <v>0</v>
      </c>
      <c r="G255" s="308">
        <f>ELECTROMECANICA!G252+ALIMENTARIAS!G252+VINCULACIÓN!G252+'INOVACIÓN AGRICOLA SUSTENTABLE'!G252+'SERVICIOS ESCOLARES'!G252+PLANEACION!G252+'DESARROLLO ACADEMICO-CEIN'!G252+FINANZAS!G252+CALIDAD!G252+RECURSOS!G252+ADMINISTRACION!G252</f>
        <v>0</v>
      </c>
      <c r="H255" s="308">
        <f>ELECTROMECANICA!H252+ALIMENTARIAS!H252+VINCULACIÓN!H252+'INOVACIÓN AGRICOLA SUSTENTABLE'!H252+'SERVICIOS ESCOLARES'!H252+PLANEACION!H252+'DESARROLLO ACADEMICO-CEIN'!H252+FINANZAS!H252+CALIDAD!H252+RECURSOS!H252+ADMINISTRACION!H252</f>
        <v>0</v>
      </c>
      <c r="I255" s="308"/>
      <c r="J255" s="308"/>
    </row>
    <row r="256" spans="1:16" ht="18.75" customHeight="1" x14ac:dyDescent="0.2">
      <c r="B256" s="228" t="s">
        <v>189</v>
      </c>
      <c r="C256" s="225">
        <f>SUM(C248:C255)</f>
        <v>544000</v>
      </c>
      <c r="D256" s="225"/>
      <c r="E256" s="225">
        <f t="shared" ref="E256:J256" si="13">SUM(E248:E255)</f>
        <v>0</v>
      </c>
      <c r="F256" s="225">
        <f t="shared" si="13"/>
        <v>30000</v>
      </c>
      <c r="G256" s="225">
        <f t="shared" si="13"/>
        <v>52000</v>
      </c>
      <c r="H256" s="225">
        <f t="shared" si="13"/>
        <v>462000</v>
      </c>
      <c r="I256" s="225">
        <f t="shared" si="13"/>
        <v>0</v>
      </c>
      <c r="J256" s="225">
        <f t="shared" si="13"/>
        <v>0</v>
      </c>
    </row>
    <row r="257" spans="1:16" ht="25.5" x14ac:dyDescent="0.2">
      <c r="A257" s="354">
        <v>6129</v>
      </c>
      <c r="B257" s="356" t="s">
        <v>438</v>
      </c>
      <c r="C257" s="307">
        <f>SUM(E257:H257)</f>
        <v>0</v>
      </c>
      <c r="D257" s="226">
        <f>SUM(E257:H257)</f>
        <v>0</v>
      </c>
      <c r="E257" s="308">
        <f>ELECTROMECANICA!E254+ALIMENTARIAS!E254+VINCULACIÓN!E254+'INOVACIÓN AGRICOLA SUSTENTABLE'!E254+'SERVICIOS ESCOLARES'!E254+PLANEACION!E254+'DESARROLLO ACADEMICO-CEIN'!E254+FINANZAS!E254+CALIDAD!E254+RECURSOS!E254+ADMINISTRACION!E254</f>
        <v>0</v>
      </c>
      <c r="F257" s="308">
        <f>ELECTROMECANICA!F254+ALIMENTARIAS!F254+VINCULACIÓN!F254+'INOVACIÓN AGRICOLA SUSTENTABLE'!F254+'SERVICIOS ESCOLARES'!F254+PLANEACION!F254+'DESARROLLO ACADEMICO-CEIN'!F254+FINANZAS!F254+CALIDAD!F254+RECURSOS!F254+ADMINISTRACION!F254</f>
        <v>0</v>
      </c>
      <c r="G257" s="308">
        <f>ELECTROMECANICA!G254+ALIMENTARIAS!G254+VINCULACIÓN!G254+'INOVACIÓN AGRICOLA SUSTENTABLE'!G254+'SERVICIOS ESCOLARES'!G254+PLANEACION!G254+'DESARROLLO ACADEMICO-CEIN'!G254+FINANZAS!G254+CALIDAD!G254+RECURSOS!G254+ADMINISTRACION!G254</f>
        <v>0</v>
      </c>
      <c r="H257" s="308">
        <f>ELECTROMECANICA!H254+ALIMENTARIAS!H254+VINCULACIÓN!H254+'INOVACIÓN AGRICOLA SUSTENTABLE'!H254+'SERVICIOS ESCOLARES'!H254+PLANEACION!H254+'DESARROLLO ACADEMICO-CEIN'!H254+FINANZAS!H254+CALIDAD!H254+RECURSOS!H254+ADMINISTRACION!H254</f>
        <v>0</v>
      </c>
      <c r="I257" s="308"/>
      <c r="J257" s="308"/>
    </row>
    <row r="258" spans="1:16" x14ac:dyDescent="0.2">
      <c r="A258" s="354"/>
      <c r="B258" s="354"/>
      <c r="C258" s="361"/>
      <c r="D258" s="226"/>
      <c r="E258" s="308">
        <f>ELECTROMECANICA!E255+ALIMENTARIAS!E255+VINCULACIÓN!E255+'INOVACIÓN AGRICOLA SUSTENTABLE'!E255+'SERVICIOS ESCOLARES'!E255+PLANEACION!E255+'DESARROLLO ACADEMICO-CEIN'!E255+FINANZAS!E255+CALIDAD!E255+RECURSOS!E255+ADMINISTRACION!E255</f>
        <v>0</v>
      </c>
      <c r="F258" s="308">
        <f>ELECTROMECANICA!F255+ALIMENTARIAS!F255+VINCULACIÓN!F255+'INOVACIÓN AGRICOLA SUSTENTABLE'!F255+'SERVICIOS ESCOLARES'!F255+PLANEACION!F255+'DESARROLLO ACADEMICO-CEIN'!F255+FINANZAS!F255+CALIDAD!F255+RECURSOS!F255+ADMINISTRACION!F255</f>
        <v>0</v>
      </c>
      <c r="G258" s="308">
        <f>ELECTROMECANICA!G255+ALIMENTARIAS!G255+VINCULACIÓN!G255+'INOVACIÓN AGRICOLA SUSTENTABLE'!G255+'SERVICIOS ESCOLARES'!G255+PLANEACION!G255+'DESARROLLO ACADEMICO-CEIN'!G255+FINANZAS!G255+CALIDAD!G255+RECURSOS!G255+ADMINISTRACION!G255</f>
        <v>0</v>
      </c>
      <c r="H258" s="308">
        <f>ELECTROMECANICA!H255+ALIMENTARIAS!H255+VINCULACIÓN!H255+'INOVACIÓN AGRICOLA SUSTENTABLE'!H255+'SERVICIOS ESCOLARES'!H255+PLANEACION!H255+'DESARROLLO ACADEMICO-CEIN'!H255+FINANZAS!H255+CALIDAD!H255+RECURSOS!H255+ADMINISTRACION!H255</f>
        <v>0</v>
      </c>
      <c r="I258" s="308"/>
      <c r="J258" s="308"/>
    </row>
    <row r="259" spans="1:16" x14ac:dyDescent="0.2">
      <c r="A259" s="354"/>
      <c r="B259" s="354"/>
      <c r="C259" s="361"/>
      <c r="D259" s="226"/>
      <c r="E259" s="308">
        <f>ELECTROMECANICA!E256+ALIMENTARIAS!E256+VINCULACIÓN!E256+'INOVACIÓN AGRICOLA SUSTENTABLE'!E256+'SERVICIOS ESCOLARES'!E256+PLANEACION!E256+'DESARROLLO ACADEMICO-CEIN'!E256+FINANZAS!E256+CALIDAD!E256+RECURSOS!E256+ADMINISTRACION!E256</f>
        <v>0</v>
      </c>
      <c r="F259" s="308">
        <f>ELECTROMECANICA!F256+ALIMENTARIAS!F256+VINCULACIÓN!F256+'INOVACIÓN AGRICOLA SUSTENTABLE'!F256+'SERVICIOS ESCOLARES'!F256+PLANEACION!F256+'DESARROLLO ACADEMICO-CEIN'!F256+FINANZAS!F256+CALIDAD!F256+RECURSOS!F256+ADMINISTRACION!F256</f>
        <v>0</v>
      </c>
      <c r="G259" s="308">
        <f>ELECTROMECANICA!G256+ALIMENTARIAS!G256+VINCULACIÓN!G256+'INOVACIÓN AGRICOLA SUSTENTABLE'!G256+'SERVICIOS ESCOLARES'!G256+PLANEACION!G256+'DESARROLLO ACADEMICO-CEIN'!G256+FINANZAS!G256+CALIDAD!G256+RECURSOS!G256+ADMINISTRACION!G256</f>
        <v>0</v>
      </c>
      <c r="H259" s="308">
        <f>ELECTROMECANICA!H256+ALIMENTARIAS!H256+VINCULACIÓN!H256+'INOVACIÓN AGRICOLA SUSTENTABLE'!H256+'SERVICIOS ESCOLARES'!H256+PLANEACION!H256+'DESARROLLO ACADEMICO-CEIN'!H256+FINANZAS!H256+CALIDAD!H256+RECURSOS!H256+ADMINISTRACION!H256</f>
        <v>0</v>
      </c>
      <c r="I259" s="308"/>
      <c r="J259" s="308"/>
      <c r="K259" s="612"/>
    </row>
    <row r="260" spans="1:16" x14ac:dyDescent="0.2">
      <c r="A260" s="354"/>
      <c r="B260" s="354"/>
      <c r="C260" s="361"/>
      <c r="D260" s="226"/>
      <c r="E260" s="308">
        <f>ELECTROMECANICA!E257+ALIMENTARIAS!E257+VINCULACIÓN!E257+'INOVACIÓN AGRICOLA SUSTENTABLE'!E257+'SERVICIOS ESCOLARES'!E257+PLANEACION!E257+'DESARROLLO ACADEMICO-CEIN'!E257+FINANZAS!E257+CALIDAD!E257+RECURSOS!E257+ADMINISTRACION!E257</f>
        <v>0</v>
      </c>
      <c r="F260" s="308">
        <f>ELECTROMECANICA!F257+ALIMENTARIAS!F257+VINCULACIÓN!F257+'INOVACIÓN AGRICOLA SUSTENTABLE'!F257+'SERVICIOS ESCOLARES'!F257+PLANEACION!F257+'DESARROLLO ACADEMICO-CEIN'!F257+FINANZAS!F257+CALIDAD!F257+RECURSOS!F257+ADMINISTRACION!F257</f>
        <v>0</v>
      </c>
      <c r="G260" s="308">
        <f>ELECTROMECANICA!G257+ALIMENTARIAS!G257+VINCULACIÓN!G257+'INOVACIÓN AGRICOLA SUSTENTABLE'!G257+'SERVICIOS ESCOLARES'!G257+PLANEACION!G257+'DESARROLLO ACADEMICO-CEIN'!G257+FINANZAS!G257+CALIDAD!G257+RECURSOS!G257+ADMINISTRACION!G257</f>
        <v>0</v>
      </c>
      <c r="H260" s="308">
        <f>ELECTROMECANICA!H257+ALIMENTARIAS!H257+VINCULACIÓN!H257+'INOVACIÓN AGRICOLA SUSTENTABLE'!H257+'SERVICIOS ESCOLARES'!H257+PLANEACION!H257+'DESARROLLO ACADEMICO-CEIN'!H257+FINANZAS!H257+CALIDAD!H257+RECURSOS!H257+ADMINISTRACION!H257</f>
        <v>0</v>
      </c>
      <c r="I260" s="308"/>
      <c r="J260" s="308"/>
    </row>
    <row r="261" spans="1:16" x14ac:dyDescent="0.2">
      <c r="A261" s="429"/>
      <c r="B261" s="228" t="s">
        <v>439</v>
      </c>
      <c r="C261" s="225">
        <f>SUM(C257:C260)</f>
        <v>0</v>
      </c>
      <c r="D261" s="226">
        <f>SUM(D257:D260)</f>
        <v>0</v>
      </c>
      <c r="E261" s="225">
        <f>ELECTROMECANICA!E258+ALIMENTARIAS!E258+VINCULACIÓN!E258+'INOVACIÓN AGRICOLA SUSTENTABLE'!E258+'SERVICIOS ESCOLARES'!E258+PLANEACION!E258+'DESARROLLO ACADEMICO-CEIN'!E258+FINANZAS!E258+CALIDAD!E258+RECURSOS!E258+ADMINISTRACION!E258</f>
        <v>0</v>
      </c>
      <c r="F261" s="225">
        <f>ELECTROMECANICA!F258+ALIMENTARIAS!F258+VINCULACIÓN!F258+'INOVACIÓN AGRICOLA SUSTENTABLE'!F258+'SERVICIOS ESCOLARES'!F258+PLANEACION!F258+'DESARROLLO ACADEMICO-CEIN'!F258+FINANZAS!F258+CALIDAD!F258+RECURSOS!F258+ADMINISTRACION!F258</f>
        <v>0</v>
      </c>
      <c r="G261" s="225">
        <f>ELECTROMECANICA!G258+ALIMENTARIAS!G258+VINCULACIÓN!G258+'INOVACIÓN AGRICOLA SUSTENTABLE'!G258+'SERVICIOS ESCOLARES'!G258+PLANEACION!G258+'DESARROLLO ACADEMICO-CEIN'!G258+FINANZAS!G258+CALIDAD!G258+RECURSOS!G258+ADMINISTRACION!G258</f>
        <v>0</v>
      </c>
      <c r="H261" s="225">
        <f>ELECTROMECANICA!H258+ALIMENTARIAS!H258+VINCULACIÓN!H258+'INOVACIÓN AGRICOLA SUSTENTABLE'!H258+'SERVICIOS ESCOLARES'!H258+PLANEACION!H258+'DESARROLLO ACADEMICO-CEIN'!H258+FINANZAS!H258+CALIDAD!H258+RECURSOS!H258+ADMINISTRACION!H258</f>
        <v>0</v>
      </c>
      <c r="N261" s="558"/>
    </row>
    <row r="262" spans="1:16" x14ac:dyDescent="0.2">
      <c r="A262" s="480"/>
      <c r="B262" s="481"/>
      <c r="C262" s="482"/>
      <c r="E262" s="308"/>
      <c r="F262" s="308"/>
      <c r="G262" s="308"/>
      <c r="H262" s="308"/>
      <c r="I262" s="308"/>
      <c r="J262" s="308"/>
      <c r="N262" s="558"/>
    </row>
    <row r="263" spans="1:16" x14ac:dyDescent="0.2">
      <c r="A263" s="480"/>
      <c r="B263" s="481"/>
      <c r="C263" s="482"/>
      <c r="E263" s="308"/>
      <c r="F263" s="308"/>
      <c r="G263" s="308"/>
      <c r="H263" s="308"/>
      <c r="I263" s="308"/>
      <c r="J263" s="308"/>
      <c r="N263" s="558"/>
    </row>
    <row r="264" spans="1:16" ht="13.5" thickBot="1" x14ac:dyDescent="0.25">
      <c r="B264" s="228" t="s">
        <v>441</v>
      </c>
      <c r="C264" s="225"/>
      <c r="E264" s="98"/>
      <c r="F264" s="98"/>
      <c r="G264" s="98"/>
      <c r="H264" s="98"/>
    </row>
    <row r="265" spans="1:16" ht="34.5" customHeight="1" thickBot="1" x14ac:dyDescent="0.25">
      <c r="A265" s="634" t="s">
        <v>190</v>
      </c>
      <c r="B265" s="635"/>
      <c r="C265" s="309">
        <f>C74+C139+C245+C247+C256+C261</f>
        <v>25207892.23</v>
      </c>
      <c r="D265" s="235"/>
      <c r="E265" s="310">
        <f t="shared" ref="E265:J265" si="14">E74+E139+E245+E247+E256+E261</f>
        <v>7379000.0000000009</v>
      </c>
      <c r="F265" s="310">
        <f t="shared" si="14"/>
        <v>9068065.5399999991</v>
      </c>
      <c r="G265" s="310">
        <f t="shared" si="14"/>
        <v>1559352.82</v>
      </c>
      <c r="H265" s="310">
        <f t="shared" si="14"/>
        <v>3810670.21</v>
      </c>
      <c r="I265" s="310">
        <f t="shared" si="14"/>
        <v>3240803.66</v>
      </c>
      <c r="J265" s="310">
        <f t="shared" si="14"/>
        <v>150000</v>
      </c>
      <c r="K265" s="612"/>
      <c r="N265" s="558"/>
    </row>
    <row r="266" spans="1:16" ht="26.25" customHeight="1" x14ac:dyDescent="0.2">
      <c r="A266" s="636" t="s">
        <v>235</v>
      </c>
      <c r="B266" s="637"/>
      <c r="C266" s="637"/>
      <c r="D266" s="637"/>
      <c r="E266" s="637"/>
      <c r="F266" s="637"/>
      <c r="G266" s="637"/>
      <c r="H266" s="637"/>
    </row>
    <row r="267" spans="1:16" ht="14.25" customHeight="1" x14ac:dyDescent="0.2">
      <c r="A267" s="638" t="s">
        <v>236</v>
      </c>
      <c r="B267" s="639"/>
      <c r="C267" s="639"/>
      <c r="D267" s="639"/>
      <c r="E267" s="639"/>
      <c r="F267" s="639"/>
      <c r="G267" s="639"/>
      <c r="H267" s="639"/>
      <c r="K267" s="615"/>
    </row>
    <row r="268" spans="1:16" x14ac:dyDescent="0.2">
      <c r="B268" s="490"/>
      <c r="C268" s="98"/>
      <c r="E268" s="98"/>
      <c r="F268" s="98"/>
      <c r="G268" s="395"/>
      <c r="H268" s="98"/>
    </row>
    <row r="269" spans="1:16" s="597" customFormat="1" ht="18" x14ac:dyDescent="0.25">
      <c r="A269" s="591"/>
      <c r="B269" s="592"/>
      <c r="C269" s="600"/>
      <c r="D269" s="594"/>
      <c r="E269" s="593" t="s">
        <v>500</v>
      </c>
      <c r="F269" s="593" t="s">
        <v>498</v>
      </c>
      <c r="G269" s="601" t="s">
        <v>499</v>
      </c>
      <c r="H269" s="596"/>
      <c r="I269" s="595"/>
      <c r="J269" s="595"/>
      <c r="K269" s="616"/>
      <c r="L269" s="596"/>
      <c r="N269" s="598"/>
      <c r="P269" s="599"/>
    </row>
    <row r="270" spans="1:16" s="597" customFormat="1" ht="18" x14ac:dyDescent="0.25">
      <c r="A270" s="591"/>
      <c r="B270" s="602" t="s">
        <v>522</v>
      </c>
      <c r="C270" s="593">
        <v>25207892.23</v>
      </c>
      <c r="D270" s="594"/>
      <c r="E270" s="603">
        <v>7379000</v>
      </c>
      <c r="F270" s="603">
        <v>8850789</v>
      </c>
      <c r="G270" s="599">
        <v>1428886.2</v>
      </c>
      <c r="H270" s="599">
        <v>3810670.21</v>
      </c>
      <c r="I270" s="604">
        <v>3240803.66</v>
      </c>
      <c r="J270" s="604">
        <f>J265</f>
        <v>150000</v>
      </c>
      <c r="K270" s="617"/>
      <c r="N270" s="598"/>
      <c r="P270" s="599"/>
    </row>
    <row r="271" spans="1:16" s="389" customFormat="1" x14ac:dyDescent="0.2">
      <c r="A271" s="392"/>
      <c r="B271" s="557"/>
      <c r="C271" s="519"/>
      <c r="D271" s="291"/>
      <c r="E271" s="556"/>
      <c r="F271" s="606" t="s">
        <v>509</v>
      </c>
      <c r="G271" s="548" t="s">
        <v>509</v>
      </c>
      <c r="H271" s="391"/>
      <c r="I271" s="483"/>
      <c r="J271" s="483"/>
      <c r="K271" s="610"/>
      <c r="N271" s="507"/>
      <c r="P271" s="99"/>
    </row>
    <row r="272" spans="1:16" s="597" customFormat="1" ht="18" x14ac:dyDescent="0.25">
      <c r="A272" s="591"/>
      <c r="B272" s="592"/>
      <c r="C272" s="593"/>
      <c r="D272" s="594"/>
      <c r="E272" s="593">
        <f>E270-E265</f>
        <v>0</v>
      </c>
      <c r="F272" s="593">
        <f t="shared" ref="F272:I272" si="15">F270-F265</f>
        <v>-217276.53999999911</v>
      </c>
      <c r="G272" s="593">
        <f t="shared" si="15"/>
        <v>-130466.62000000011</v>
      </c>
      <c r="H272" s="593">
        <f t="shared" si="15"/>
        <v>0</v>
      </c>
      <c r="I272" s="593">
        <f t="shared" si="15"/>
        <v>0</v>
      </c>
      <c r="J272" s="593">
        <f>J270</f>
        <v>150000</v>
      </c>
      <c r="K272" s="616"/>
      <c r="L272" s="596"/>
      <c r="N272" s="598"/>
      <c r="P272" s="599"/>
    </row>
    <row r="273" spans="2:13" x14ac:dyDescent="0.2">
      <c r="B273" s="588"/>
      <c r="C273" s="517"/>
      <c r="D273" s="261"/>
      <c r="E273" s="518"/>
      <c r="F273" s="518"/>
      <c r="G273" s="518"/>
      <c r="H273" s="98"/>
      <c r="L273" s="389"/>
      <c r="M273" s="389"/>
    </row>
    <row r="274" spans="2:13" x14ac:dyDescent="0.2">
      <c r="B274" s="545"/>
      <c r="C274" s="518"/>
      <c r="D274" s="261"/>
      <c r="E274" s="518"/>
      <c r="F274" s="518"/>
      <c r="G274" s="98"/>
      <c r="H274" s="382"/>
      <c r="L274" s="389"/>
      <c r="M274" s="389"/>
    </row>
    <row r="275" spans="2:13" x14ac:dyDescent="0.2">
      <c r="B275" s="545"/>
      <c r="C275" s="518"/>
      <c r="D275" s="261"/>
      <c r="E275" s="518"/>
      <c r="F275" s="518"/>
      <c r="G275" s="518"/>
      <c r="H275" s="518"/>
      <c r="L275" s="389"/>
      <c r="M275" s="389"/>
    </row>
    <row r="276" spans="2:13" x14ac:dyDescent="0.2">
      <c r="B276" s="545"/>
      <c r="C276" s="518"/>
      <c r="D276" s="261"/>
      <c r="E276" s="518"/>
      <c r="F276" s="518"/>
      <c r="G276" s="98"/>
      <c r="H276" s="98"/>
      <c r="L276" s="389"/>
      <c r="M276" s="389"/>
    </row>
    <row r="277" spans="2:13" x14ac:dyDescent="0.2">
      <c r="B277" s="557"/>
      <c r="C277" s="299"/>
      <c r="D277" s="261"/>
      <c r="E277" s="517" t="s">
        <v>505</v>
      </c>
      <c r="F277" s="517"/>
      <c r="G277" s="382"/>
      <c r="H277" s="98"/>
      <c r="L277" s="389"/>
      <c r="M277" s="389"/>
    </row>
    <row r="278" spans="2:13" x14ac:dyDescent="0.2">
      <c r="B278" s="545"/>
      <c r="C278" s="520"/>
      <c r="D278" s="291"/>
      <c r="E278" s="299" t="s">
        <v>506</v>
      </c>
      <c r="F278" s="518"/>
      <c r="G278" s="98"/>
      <c r="H278" s="98"/>
      <c r="L278" s="389"/>
      <c r="M278" s="389"/>
    </row>
    <row r="279" spans="2:13" x14ac:dyDescent="0.2">
      <c r="B279" s="545"/>
      <c r="C279" s="518"/>
      <c r="D279" s="261"/>
      <c r="E279" s="517" t="s">
        <v>523</v>
      </c>
      <c r="F279" s="517" t="s">
        <v>524</v>
      </c>
      <c r="G279" s="98"/>
      <c r="H279" s="98"/>
    </row>
    <row r="280" spans="2:13" x14ac:dyDescent="0.2">
      <c r="B280" s="557"/>
      <c r="C280" s="518"/>
      <c r="D280" s="261"/>
      <c r="E280" s="517" t="s">
        <v>507</v>
      </c>
      <c r="F280" s="518"/>
      <c r="G280" s="98"/>
      <c r="H280" s="98"/>
    </row>
    <row r="281" spans="2:13" x14ac:dyDescent="0.2">
      <c r="B281" s="545"/>
      <c r="C281" s="517"/>
      <c r="D281" s="261"/>
      <c r="E281" s="517" t="s">
        <v>525</v>
      </c>
      <c r="F281" s="518"/>
      <c r="G281" s="98"/>
      <c r="H281" s="98"/>
    </row>
    <row r="282" spans="2:13" x14ac:dyDescent="0.2">
      <c r="B282" s="513"/>
      <c r="C282" s="518"/>
      <c r="D282" s="261"/>
      <c r="E282" s="299"/>
      <c r="F282" s="518"/>
      <c r="G282" s="98"/>
      <c r="H282" s="98"/>
    </row>
    <row r="283" spans="2:13" x14ac:dyDescent="0.2">
      <c r="B283" s="513"/>
      <c r="C283" s="518"/>
      <c r="D283" s="261"/>
      <c r="E283" s="518"/>
      <c r="F283" s="518"/>
      <c r="G283" s="98"/>
      <c r="H283" s="98"/>
    </row>
    <row r="284" spans="2:13" x14ac:dyDescent="0.2">
      <c r="B284" s="513"/>
      <c r="C284" s="518"/>
      <c r="D284" s="261"/>
      <c r="E284" s="518"/>
      <c r="F284" s="518"/>
      <c r="G284" s="98"/>
      <c r="H284" s="98"/>
    </row>
    <row r="285" spans="2:13" x14ac:dyDescent="0.2">
      <c r="B285" s="513"/>
      <c r="C285" s="518"/>
      <c r="D285" s="261"/>
      <c r="E285" s="518"/>
      <c r="F285" s="518"/>
      <c r="G285" s="98"/>
      <c r="H285" s="98"/>
    </row>
    <row r="286" spans="2:13" x14ac:dyDescent="0.2">
      <c r="B286" s="513"/>
      <c r="C286" s="518"/>
      <c r="D286" s="261"/>
      <c r="E286" s="518"/>
      <c r="F286" s="518"/>
      <c r="G286" s="98"/>
      <c r="H286" s="98"/>
    </row>
    <row r="287" spans="2:13" x14ac:dyDescent="0.2">
      <c r="B287" s="513"/>
      <c r="C287" s="518"/>
      <c r="D287" s="261"/>
      <c r="E287" s="518"/>
      <c r="F287" s="518"/>
      <c r="G287" s="98"/>
      <c r="H287" s="98"/>
    </row>
    <row r="288" spans="2:13" x14ac:dyDescent="0.2">
      <c r="B288" s="513"/>
      <c r="C288" s="518"/>
      <c r="D288" s="261"/>
      <c r="E288" s="517"/>
      <c r="F288" s="518"/>
      <c r="G288" s="98"/>
      <c r="H288" s="98"/>
    </row>
    <row r="289" spans="2:8" x14ac:dyDescent="0.2">
      <c r="B289" s="513"/>
      <c r="C289" s="518"/>
      <c r="D289" s="261"/>
      <c r="E289" s="517"/>
      <c r="F289" s="518"/>
      <c r="G289" s="98"/>
      <c r="H289" s="98"/>
    </row>
    <row r="290" spans="2:8" x14ac:dyDescent="0.2">
      <c r="B290" s="513"/>
      <c r="C290" s="518"/>
      <c r="D290" s="261"/>
      <c r="E290" s="518"/>
      <c r="F290" s="518"/>
      <c r="G290" s="98"/>
      <c r="H290" s="382"/>
    </row>
    <row r="291" spans="2:8" x14ac:dyDescent="0.2">
      <c r="B291" s="513"/>
      <c r="C291" s="517"/>
      <c r="D291" s="261"/>
      <c r="E291" s="517"/>
      <c r="F291" s="518"/>
      <c r="G291" s="98"/>
      <c r="H291" s="98"/>
    </row>
    <row r="292" spans="2:8" x14ac:dyDescent="0.2">
      <c r="B292" s="513"/>
      <c r="C292" s="518"/>
      <c r="D292" s="261"/>
      <c r="E292" s="518"/>
      <c r="F292" s="518"/>
      <c r="G292" s="391"/>
      <c r="H292" s="98"/>
    </row>
    <row r="293" spans="2:8" x14ac:dyDescent="0.2">
      <c r="B293" s="513"/>
      <c r="C293" s="518"/>
      <c r="D293" s="261"/>
      <c r="E293" s="518"/>
      <c r="F293" s="518"/>
      <c r="G293" s="98"/>
      <c r="H293" s="98"/>
    </row>
    <row r="294" spans="2:8" x14ac:dyDescent="0.2">
      <c r="B294" s="513"/>
      <c r="C294" s="518"/>
      <c r="D294" s="261"/>
      <c r="E294" s="518"/>
      <c r="F294" s="518"/>
      <c r="G294" s="98"/>
      <c r="H294" s="98"/>
    </row>
    <row r="295" spans="2:8" x14ac:dyDescent="0.2">
      <c r="B295" s="513"/>
      <c r="C295" s="517"/>
      <c r="D295" s="261"/>
      <c r="E295" s="518"/>
      <c r="F295" s="517"/>
      <c r="G295" s="98"/>
      <c r="H295" s="98"/>
    </row>
    <row r="296" spans="2:8" x14ac:dyDescent="0.2">
      <c r="B296" s="513"/>
      <c r="C296" s="518"/>
      <c r="D296" s="261"/>
      <c r="E296" s="518"/>
      <c r="F296" s="518"/>
      <c r="G296" s="98"/>
      <c r="H296" s="98"/>
    </row>
    <row r="297" spans="2:8" x14ac:dyDescent="0.2">
      <c r="B297" s="513"/>
      <c r="C297" s="518"/>
      <c r="D297" s="261"/>
      <c r="E297" s="518"/>
      <c r="F297" s="518"/>
      <c r="G297" s="98"/>
      <c r="H297" s="98"/>
    </row>
    <row r="298" spans="2:8" x14ac:dyDescent="0.2">
      <c r="C298" s="98"/>
      <c r="E298" s="98"/>
      <c r="F298" s="98"/>
      <c r="G298" s="98"/>
      <c r="H298" s="98"/>
    </row>
    <row r="299" spans="2:8" x14ac:dyDescent="0.2">
      <c r="C299" s="98"/>
      <c r="E299" s="98"/>
      <c r="F299" s="98"/>
      <c r="G299" s="98"/>
      <c r="H299" s="98"/>
    </row>
    <row r="300" spans="2:8" x14ac:dyDescent="0.2">
      <c r="C300" s="98"/>
      <c r="E300" s="98"/>
      <c r="F300" s="98"/>
      <c r="G300" s="98"/>
      <c r="H300" s="98"/>
    </row>
    <row r="301" spans="2:8" x14ac:dyDescent="0.2">
      <c r="C301" s="98"/>
      <c r="E301" s="98"/>
      <c r="F301" s="98"/>
      <c r="G301" s="98"/>
      <c r="H301" s="98"/>
    </row>
    <row r="302" spans="2:8" x14ac:dyDescent="0.2">
      <c r="C302" s="98"/>
      <c r="E302" s="98"/>
      <c r="F302" s="98"/>
      <c r="G302" s="98"/>
      <c r="H302" s="98"/>
    </row>
  </sheetData>
  <mergeCells count="5">
    <mergeCell ref="A1:H4"/>
    <mergeCell ref="A265:B265"/>
    <mergeCell ref="A266:H266"/>
    <mergeCell ref="A267:H267"/>
    <mergeCell ref="E14:I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47" orientation="portrait" r:id="rId1"/>
  <headerFooter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view="pageBreakPreview" zoomScale="90" zoomScaleSheetLayoutView="90" workbookViewId="0">
      <selection activeCell="H36" sqref="H36"/>
    </sheetView>
  </sheetViews>
  <sheetFormatPr baseColWidth="10" defaultRowHeight="12.75" x14ac:dyDescent="0.2"/>
  <cols>
    <col min="1" max="1" width="11.42578125" style="243"/>
    <col min="2" max="2" width="34.140625" style="245" customWidth="1"/>
    <col min="3" max="3" width="16.5703125" customWidth="1"/>
    <col min="4" max="4" width="2.140625" customWidth="1"/>
    <col min="5" max="5" width="15.85546875" customWidth="1"/>
    <col min="6" max="6" width="16.28515625" customWidth="1"/>
    <col min="7" max="7" width="17.140625" customWidth="1"/>
    <col min="8" max="8" width="15.42578125" customWidth="1"/>
    <col min="9" max="9" width="12.7109375" customWidth="1"/>
    <col min="10" max="10" width="2.42578125" style="187" customWidth="1"/>
    <col min="11" max="11" width="16.28515625" style="263" customWidth="1"/>
    <col min="12" max="12" width="20.42578125" style="240" customWidth="1"/>
    <col min="13" max="13" width="2.140625" style="240" customWidth="1"/>
    <col min="14" max="14" width="19.42578125" style="240" customWidth="1"/>
  </cols>
  <sheetData>
    <row r="1" spans="1:15" ht="12.75" customHeight="1" x14ac:dyDescent="0.2">
      <c r="A1" s="642" t="s">
        <v>181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</row>
    <row r="2" spans="1:15" ht="12.75" customHeight="1" x14ac:dyDescent="0.2">
      <c r="A2" s="642"/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</row>
    <row r="3" spans="1:15" ht="20.25" customHeight="1" x14ac:dyDescent="0.2">
      <c r="A3" s="642"/>
      <c r="B3" s="642"/>
      <c r="C3" s="642"/>
      <c r="D3" s="642"/>
      <c r="E3" s="642"/>
      <c r="F3" s="642"/>
      <c r="G3" s="642"/>
      <c r="H3" s="642"/>
      <c r="I3" s="642"/>
      <c r="J3" s="642"/>
      <c r="K3" s="642"/>
      <c r="L3" s="642"/>
    </row>
    <row r="4" spans="1:15" ht="20.25" customHeight="1" x14ac:dyDescent="0.2">
      <c r="A4" s="642"/>
      <c r="B4" s="642"/>
      <c r="C4" s="642"/>
      <c r="D4" s="642"/>
      <c r="E4" s="642"/>
      <c r="F4" s="642"/>
      <c r="G4" s="642"/>
      <c r="H4" s="642"/>
      <c r="I4" s="642"/>
      <c r="J4" s="642"/>
      <c r="K4" s="642"/>
      <c r="L4" s="642"/>
    </row>
    <row r="5" spans="1:15" x14ac:dyDescent="0.2">
      <c r="A5" s="289"/>
      <c r="B5" s="290"/>
      <c r="C5" s="261"/>
      <c r="D5" s="261"/>
      <c r="E5" s="261"/>
      <c r="F5" s="261"/>
      <c r="G5" s="261"/>
      <c r="H5" s="261"/>
      <c r="I5" s="261"/>
      <c r="J5" s="263"/>
    </row>
    <row r="6" spans="1:15" x14ac:dyDescent="0.2">
      <c r="A6" s="291" t="s">
        <v>200</v>
      </c>
      <c r="C6" s="261"/>
      <c r="D6" s="261"/>
      <c r="E6" s="302" t="s">
        <v>195</v>
      </c>
      <c r="G6" s="291"/>
      <c r="H6" s="261"/>
      <c r="I6" s="261"/>
      <c r="J6" s="263"/>
    </row>
    <row r="7" spans="1:15" ht="13.5" thickBot="1" x14ac:dyDescent="0.25">
      <c r="A7" s="289"/>
      <c r="B7" s="291"/>
      <c r="C7" s="261"/>
      <c r="D7" s="261"/>
      <c r="E7" s="261"/>
      <c r="F7" s="261"/>
      <c r="G7" s="291"/>
      <c r="H7" s="261"/>
      <c r="I7" s="261"/>
      <c r="J7" s="263"/>
    </row>
    <row r="8" spans="1:15" ht="24" customHeight="1" thickBot="1" x14ac:dyDescent="0.25">
      <c r="A8" s="289"/>
      <c r="B8" s="290"/>
      <c r="C8" s="261"/>
      <c r="D8" s="261"/>
      <c r="E8" s="643" t="s">
        <v>191</v>
      </c>
      <c r="F8" s="644"/>
      <c r="G8" s="644"/>
      <c r="H8" s="644"/>
      <c r="I8" s="645"/>
      <c r="J8" s="269"/>
      <c r="K8" s="269"/>
    </row>
    <row r="9" spans="1:15" ht="13.5" thickBot="1" x14ac:dyDescent="0.25">
      <c r="A9" s="198" t="s">
        <v>179</v>
      </c>
      <c r="B9" s="200" t="s">
        <v>187</v>
      </c>
      <c r="C9" s="199" t="s">
        <v>188</v>
      </c>
      <c r="D9" s="261"/>
      <c r="E9" s="198" t="s">
        <v>146</v>
      </c>
      <c r="F9" s="200" t="s">
        <v>124</v>
      </c>
      <c r="G9" s="200" t="s">
        <v>182</v>
      </c>
      <c r="H9" s="200" t="s">
        <v>126</v>
      </c>
      <c r="I9" s="199" t="s">
        <v>180</v>
      </c>
      <c r="J9" s="270"/>
      <c r="K9" s="283" t="s">
        <v>194</v>
      </c>
      <c r="N9" s="274"/>
    </row>
    <row r="10" spans="1:15" x14ac:dyDescent="0.2">
      <c r="A10" s="201">
        <f>'PRES. TOTAL CALENARIZADA 2013'!A13</f>
        <v>1131</v>
      </c>
      <c r="B10" s="202" t="str">
        <f>'PRES. TOTAL CALENARIZADA 2013'!C13</f>
        <v>Sueldo base</v>
      </c>
      <c r="C10" s="203">
        <f>'PRES. TOTAL CALENARIZADA 2013'!D13-K10</f>
        <v>0</v>
      </c>
      <c r="D10" s="263"/>
      <c r="E10" s="210" t="e">
        <f>#REF!+#REF!+#REF!+#REF!+#REF!+VINCULACIÓN!E13+#REF!+#REF!+#REF!</f>
        <v>#REF!</v>
      </c>
      <c r="F10" s="211" t="e">
        <f>#REF!+#REF!+#REF!+#REF!+#REF!+VINCULACIÓN!F13+#REF!+#REF!+#REF!</f>
        <v>#REF!</v>
      </c>
      <c r="G10" s="211" t="e">
        <f>#REF!+#REF!+#REF!+#REF!+#REF!+VINCULACIÓN!G13+#REF!+#REF!+#REF!</f>
        <v>#REF!</v>
      </c>
      <c r="H10" s="211" t="e">
        <f>#REF!+#REF!+#REF!+#REF!+#REF!+VINCULACIÓN!H13+#REF!+#REF!+#REF!</f>
        <v>#REF!</v>
      </c>
      <c r="I10" s="203" t="e">
        <f>#REF!</f>
        <v>#REF!</v>
      </c>
      <c r="J10" s="276"/>
      <c r="K10" s="284">
        <v>0</v>
      </c>
      <c r="L10" s="279"/>
      <c r="M10" s="280"/>
      <c r="N10" s="279"/>
      <c r="O10" s="261"/>
    </row>
    <row r="11" spans="1:15" x14ac:dyDescent="0.2">
      <c r="A11" s="204">
        <f>'PRES. TOTAL CALENARIZADA 2013'!A14</f>
        <v>1211</v>
      </c>
      <c r="B11" s="205" t="str">
        <f>'PRES. TOTAL CALENARIZADA 2013'!C14</f>
        <v>Honorarios asimilables a salarios</v>
      </c>
      <c r="C11" s="206">
        <f>'PRES. TOTAL CALENARIZADA 2013'!D14-K11</f>
        <v>0</v>
      </c>
      <c r="D11" s="263"/>
      <c r="E11" s="212" t="e">
        <f>#REF!+#REF!+#REF!+#REF!+#REF!+VINCULACIÓN!E66+#REF!+#REF!+#REF!</f>
        <v>#REF!</v>
      </c>
      <c r="F11" s="213" t="e">
        <f>#REF!+#REF!+#REF!+#REF!+#REF!+VINCULACIÓN!F66+#REF!+#REF!+#REF!</f>
        <v>#REF!</v>
      </c>
      <c r="G11" s="213" t="e">
        <f>#REF!+#REF!+#REF!+#REF!+#REF!+VINCULACIÓN!G66+#REF!+#REF!+#REF!</f>
        <v>#REF!</v>
      </c>
      <c r="H11" s="213" t="e">
        <f>#REF!+#REF!+#REF!+#REF!+#REF!+VINCULACIÓN!H66+#REF!+#REF!+#REF!</f>
        <v>#REF!</v>
      </c>
      <c r="I11" s="206" t="e">
        <f>#REF!</f>
        <v>#REF!</v>
      </c>
      <c r="J11" s="276"/>
      <c r="K11" s="285">
        <v>0</v>
      </c>
      <c r="L11" s="279"/>
      <c r="M11" s="280"/>
      <c r="N11" s="279"/>
      <c r="O11" s="261"/>
    </row>
    <row r="12" spans="1:15" ht="22.5" x14ac:dyDescent="0.2">
      <c r="A12" s="204">
        <f>'PRES. TOTAL CALENARIZADA 2013'!A15</f>
        <v>1311</v>
      </c>
      <c r="B12" s="205" t="str">
        <f>'PRES. TOTAL CALENARIZADA 2013'!C15</f>
        <v>Prima quinquenal por años de servicio efectivos prestados</v>
      </c>
      <c r="C12" s="206">
        <f>'PRES. TOTAL CALENARIZADA 2013'!D15-K12</f>
        <v>0</v>
      </c>
      <c r="D12" s="263"/>
      <c r="E12" s="212" t="e">
        <f>#REF!+#REF!+#REF!+#REF!+#REF!+VINCULACIÓN!E67+#REF!+#REF!+#REF!</f>
        <v>#REF!</v>
      </c>
      <c r="F12" s="213" t="e">
        <f>#REF!+#REF!+#REF!+#REF!+#REF!+VINCULACIÓN!F67+#REF!+#REF!+#REF!</f>
        <v>#REF!</v>
      </c>
      <c r="G12" s="213" t="e">
        <f>#REF!+#REF!+#REF!+#REF!+#REF!+VINCULACIÓN!G67+#REF!+#REF!+#REF!</f>
        <v>#REF!</v>
      </c>
      <c r="H12" s="213" t="e">
        <f>#REF!+#REF!+#REF!+#REF!+#REF!+VINCULACIÓN!H67+#REF!+#REF!+#REF!</f>
        <v>#REF!</v>
      </c>
      <c r="I12" s="206" t="e">
        <f>#REF!</f>
        <v>#REF!</v>
      </c>
      <c r="J12" s="276"/>
      <c r="K12" s="285">
        <v>0</v>
      </c>
      <c r="L12" s="279"/>
      <c r="M12" s="280"/>
      <c r="N12" s="279"/>
      <c r="O12" s="261"/>
    </row>
    <row r="13" spans="1:15" x14ac:dyDescent="0.2">
      <c r="A13" s="204">
        <f>'PRES. TOTAL CALENARIZADA 2013'!A16</f>
        <v>1321</v>
      </c>
      <c r="B13" s="205" t="str">
        <f>'PRES. TOTAL CALENARIZADA 2013'!C16</f>
        <v>Prima vacacional y dominical</v>
      </c>
      <c r="C13" s="206">
        <f>'PRES. TOTAL CALENARIZADA 2013'!D16-K13</f>
        <v>0</v>
      </c>
      <c r="D13" s="263"/>
      <c r="E13" s="212" t="e">
        <f>#REF!+#REF!+#REF!+#REF!+#REF!+VINCULACIÓN!E68+#REF!+#REF!+#REF!</f>
        <v>#REF!</v>
      </c>
      <c r="F13" s="213" t="e">
        <f>#REF!+#REF!+#REF!+#REF!+#REF!+VINCULACIÓN!F68+#REF!+#REF!+#REF!</f>
        <v>#REF!</v>
      </c>
      <c r="G13" s="213" t="e">
        <f>#REF!+#REF!+#REF!+#REF!+#REF!+VINCULACIÓN!G68+#REF!+#REF!+#REF!</f>
        <v>#REF!</v>
      </c>
      <c r="H13" s="213" t="e">
        <f>#REF!+#REF!+#REF!+#REF!+#REF!+VINCULACIÓN!H68+#REF!+#REF!+#REF!</f>
        <v>#REF!</v>
      </c>
      <c r="I13" s="206" t="e">
        <f>#REF!</f>
        <v>#REF!</v>
      </c>
      <c r="J13" s="276"/>
      <c r="K13" s="285">
        <v>0</v>
      </c>
      <c r="L13" s="279"/>
      <c r="M13" s="280"/>
      <c r="N13" s="279"/>
      <c r="O13" s="261"/>
    </row>
    <row r="14" spans="1:15" x14ac:dyDescent="0.2">
      <c r="A14" s="204">
        <f>'PRES. TOTAL CALENARIZADA 2013'!A17</f>
        <v>1322</v>
      </c>
      <c r="B14" s="205" t="str">
        <f>'PRES. TOTAL CALENARIZADA 2013'!C17</f>
        <v>Aguinaldo</v>
      </c>
      <c r="C14" s="206">
        <f>'PRES. TOTAL CALENARIZADA 2013'!D17-K14</f>
        <v>0</v>
      </c>
      <c r="D14" s="263"/>
      <c r="E14" s="212" t="e">
        <f>#REF!+#REF!+#REF!+#REF!+#REF!+VINCULACIÓN!E69+#REF!+#REF!+#REF!</f>
        <v>#REF!</v>
      </c>
      <c r="F14" s="213" t="e">
        <f>#REF!+#REF!+#REF!+#REF!+#REF!+VINCULACIÓN!F69+#REF!+#REF!+#REF!</f>
        <v>#REF!</v>
      </c>
      <c r="G14" s="213" t="e">
        <f>#REF!+#REF!+#REF!+#REF!+#REF!+VINCULACIÓN!G69+#REF!+#REF!+#REF!</f>
        <v>#REF!</v>
      </c>
      <c r="H14" s="213" t="e">
        <f>#REF!+#REF!+#REF!+#REF!+#REF!+VINCULACIÓN!H69+#REF!+#REF!+#REF!</f>
        <v>#REF!</v>
      </c>
      <c r="I14" s="206" t="e">
        <f>#REF!</f>
        <v>#REF!</v>
      </c>
      <c r="J14" s="276"/>
      <c r="K14" s="285">
        <v>0</v>
      </c>
      <c r="L14" s="279"/>
      <c r="M14" s="280"/>
      <c r="N14" s="279"/>
      <c r="O14" s="261"/>
    </row>
    <row r="15" spans="1:15" x14ac:dyDescent="0.2">
      <c r="A15" s="204">
        <f>'PRES. TOTAL CALENARIZADA 2013'!A18</f>
        <v>1343</v>
      </c>
      <c r="B15" s="205" t="str">
        <f>'PRES. TOTAL CALENARIZADA 2013'!C18</f>
        <v>Compensaciones para material didáctico</v>
      </c>
      <c r="C15" s="206">
        <f>'PRES. TOTAL CALENARIZADA 2013'!D18-K15</f>
        <v>0</v>
      </c>
      <c r="D15" s="263"/>
      <c r="E15" s="212" t="e">
        <f>#REF!+#REF!+#REF!+#REF!+#REF!+VINCULACIÓN!E70+#REF!+#REF!+#REF!</f>
        <v>#REF!</v>
      </c>
      <c r="F15" s="213" t="e">
        <f>#REF!+#REF!+#REF!+#REF!+#REF!+VINCULACIÓN!F70+#REF!+#REF!+#REF!</f>
        <v>#REF!</v>
      </c>
      <c r="G15" s="213" t="e">
        <f>#REF!+#REF!+#REF!+#REF!+#REF!+VINCULACIÓN!G70+#REF!+#REF!+#REF!</f>
        <v>#REF!</v>
      </c>
      <c r="H15" s="213" t="e">
        <f>#REF!+#REF!+#REF!+#REF!+#REF!+VINCULACIÓN!H70+#REF!+#REF!+#REF!</f>
        <v>#REF!</v>
      </c>
      <c r="I15" s="206" t="e">
        <f>#REF!</f>
        <v>#REF!</v>
      </c>
      <c r="J15" s="276"/>
      <c r="K15" s="285">
        <v>0</v>
      </c>
      <c r="L15" s="279"/>
      <c r="M15" s="280"/>
      <c r="N15" s="279"/>
      <c r="O15" s="261"/>
    </row>
    <row r="16" spans="1:15" ht="14.25" customHeight="1" x14ac:dyDescent="0.2">
      <c r="A16" s="204">
        <f>'PRES. TOTAL CALENARIZADA 2013'!A19</f>
        <v>1411</v>
      </c>
      <c r="B16" s="205" t="str">
        <f>'PRES. TOTAL CALENARIZADA 2013'!C19</f>
        <v>Cuotas al IMSS por enfermedades y maternidad</v>
      </c>
      <c r="C16" s="206">
        <f>'PRES. TOTAL CALENARIZADA 2013'!D19-K16</f>
        <v>0</v>
      </c>
      <c r="D16" s="263"/>
      <c r="E16" s="212" t="e">
        <f>#REF!+#REF!+#REF!+#REF!+#REF!+VINCULACIÓN!#REF!+#REF!+#REF!+#REF!</f>
        <v>#REF!</v>
      </c>
      <c r="F16" s="213" t="e">
        <f>#REF!+#REF!+#REF!+#REF!+#REF!+VINCULACIÓN!#REF!+#REF!+#REF!+#REF!</f>
        <v>#REF!</v>
      </c>
      <c r="G16" s="213" t="e">
        <f>#REF!+#REF!+#REF!+#REF!+#REF!+VINCULACIÓN!#REF!+#REF!+#REF!+#REF!</f>
        <v>#REF!</v>
      </c>
      <c r="H16" s="213" t="e">
        <f>#REF!+#REF!+#REF!+#REF!+#REF!+VINCULACIÓN!#REF!+#REF!+#REF!+#REF!</f>
        <v>#REF!</v>
      </c>
      <c r="I16" s="206" t="e">
        <f>#REF!</f>
        <v>#REF!</v>
      </c>
      <c r="J16" s="276"/>
      <c r="K16" s="285">
        <v>0</v>
      </c>
      <c r="L16" s="279"/>
      <c r="M16" s="280"/>
      <c r="N16" s="279"/>
      <c r="O16" s="261"/>
    </row>
    <row r="17" spans="1:15" x14ac:dyDescent="0.2">
      <c r="A17" s="204">
        <f>'PRES. TOTAL CALENARIZADA 2013'!A20</f>
        <v>1421</v>
      </c>
      <c r="B17" s="205" t="str">
        <f>'PRES. TOTAL CALENARIZADA 2013'!C20</f>
        <v>Cuotas para la vivienda</v>
      </c>
      <c r="C17" s="206">
        <f>'PRES. TOTAL CALENARIZADA 2013'!D20-K17</f>
        <v>0</v>
      </c>
      <c r="D17" s="263"/>
      <c r="E17" s="212" t="e">
        <f>#REF!+#REF!+#REF!+#REF!+#REF!+VINCULACIÓN!#REF!+#REF!+#REF!+#REF!</f>
        <v>#REF!</v>
      </c>
      <c r="F17" s="213" t="e">
        <f>#REF!+#REF!+#REF!+#REF!+#REF!+VINCULACIÓN!#REF!+#REF!+#REF!+#REF!</f>
        <v>#REF!</v>
      </c>
      <c r="G17" s="213" t="e">
        <f>#REF!+#REF!+#REF!+#REF!+#REF!+VINCULACIÓN!#REF!+#REF!+#REF!+#REF!</f>
        <v>#REF!</v>
      </c>
      <c r="H17" s="213" t="e">
        <f>#REF!+#REF!+#REF!+#REF!+#REF!+VINCULACIÓN!#REF!+#REF!+#REF!+#REF!</f>
        <v>#REF!</v>
      </c>
      <c r="I17" s="206" t="e">
        <f>#REF!</f>
        <v>#REF!</v>
      </c>
      <c r="J17" s="276"/>
      <c r="K17" s="285">
        <v>0</v>
      </c>
      <c r="L17" s="279"/>
      <c r="M17" s="280"/>
      <c r="N17" s="279"/>
      <c r="O17" s="261"/>
    </row>
    <row r="18" spans="1:15" x14ac:dyDescent="0.2">
      <c r="A18" s="204">
        <f>'PRES. TOTAL CALENARIZADA 2013'!A21</f>
        <v>1431</v>
      </c>
      <c r="B18" s="205" t="str">
        <f>'PRES. TOTAL CALENARIZADA 2013'!C21</f>
        <v>Cuotas a pensiones</v>
      </c>
      <c r="C18" s="206">
        <f>'PRES. TOTAL CALENARIZADA 2013'!D21-K18</f>
        <v>0</v>
      </c>
      <c r="D18" s="263"/>
      <c r="E18" s="212" t="e">
        <f>#REF!+#REF!+#REF!+#REF!+#REF!+VINCULACIÓN!#REF!+#REF!+#REF!+#REF!</f>
        <v>#REF!</v>
      </c>
      <c r="F18" s="213" t="e">
        <f>#REF!+#REF!+#REF!+#REF!+#REF!+VINCULACIÓN!#REF!+#REF!+#REF!+#REF!</f>
        <v>#REF!</v>
      </c>
      <c r="G18" s="213" t="e">
        <f>#REF!+#REF!+#REF!+#REF!+#REF!+VINCULACIÓN!#REF!+#REF!+#REF!+#REF!</f>
        <v>#REF!</v>
      </c>
      <c r="H18" s="213" t="e">
        <f>#REF!+#REF!+#REF!+#REF!+#REF!+VINCULACIÓN!#REF!+#REF!+#REF!+#REF!</f>
        <v>#REF!</v>
      </c>
      <c r="I18" s="206" t="e">
        <f>#REF!</f>
        <v>#REF!</v>
      </c>
      <c r="J18" s="276"/>
      <c r="K18" s="285">
        <v>0</v>
      </c>
      <c r="L18" s="279"/>
      <c r="M18" s="280"/>
      <c r="N18" s="279"/>
      <c r="O18" s="261"/>
    </row>
    <row r="19" spans="1:15" ht="22.5" x14ac:dyDescent="0.2">
      <c r="A19" s="204">
        <f>'PRES. TOTAL CALENARIZADA 2013'!A22</f>
        <v>1432</v>
      </c>
      <c r="B19" s="205" t="str">
        <f>'PRES. TOTAL CALENARIZADA 2013'!C22</f>
        <v>Cuotas para el sistema de ahorro para el retiro SAR</v>
      </c>
      <c r="C19" s="206">
        <f>'PRES. TOTAL CALENARIZADA 2013'!D22-K19</f>
        <v>0</v>
      </c>
      <c r="D19" s="263"/>
      <c r="E19" s="212" t="e">
        <f>#REF!+#REF!+#REF!+#REF!+#REF!+VINCULACIÓN!#REF!+#REF!+#REF!+#REF!</f>
        <v>#REF!</v>
      </c>
      <c r="F19" s="213" t="e">
        <f>#REF!+#REF!+#REF!+#REF!+#REF!+VINCULACIÓN!#REF!+#REF!+#REF!+#REF!</f>
        <v>#REF!</v>
      </c>
      <c r="G19" s="213" t="e">
        <f>#REF!+#REF!+#REF!+#REF!+#REF!+VINCULACIÓN!#REF!+#REF!+#REF!+#REF!</f>
        <v>#REF!</v>
      </c>
      <c r="H19" s="213" t="e">
        <f>#REF!+#REF!+#REF!+#REF!+#REF!+VINCULACIÓN!#REF!+#REF!+#REF!+#REF!</f>
        <v>#REF!</v>
      </c>
      <c r="I19" s="206" t="e">
        <f>#REF!</f>
        <v>#REF!</v>
      </c>
      <c r="J19" s="276"/>
      <c r="K19" s="285">
        <v>0</v>
      </c>
      <c r="L19" s="279"/>
      <c r="M19" s="280"/>
      <c r="N19" s="279"/>
      <c r="O19" s="261"/>
    </row>
    <row r="20" spans="1:15" x14ac:dyDescent="0.2">
      <c r="A20" s="204">
        <f>'PRES. TOTAL CALENARIZADA 2013'!A23</f>
        <v>1543</v>
      </c>
      <c r="B20" s="205" t="str">
        <f>'PRES. TOTAL CALENARIZADA 2013'!C23</f>
        <v>Estímulos para el personal</v>
      </c>
      <c r="C20" s="206">
        <f>'PRES. TOTAL CALENARIZADA 2013'!D23-K20</f>
        <v>0</v>
      </c>
      <c r="D20" s="263"/>
      <c r="E20" s="212" t="e">
        <f>#REF!+#REF!+#REF!+#REF!+#REF!+VINCULACIÓN!#REF!+#REF!+#REF!+#REF!</f>
        <v>#REF!</v>
      </c>
      <c r="F20" s="213" t="e">
        <f>#REF!+#REF!+#REF!+#REF!+#REF!+VINCULACIÓN!#REF!+#REF!+#REF!+#REF!</f>
        <v>#REF!</v>
      </c>
      <c r="G20" s="213" t="e">
        <f>#REF!+#REF!+#REF!+#REF!+#REF!+VINCULACIÓN!#REF!+#REF!+#REF!+#REF!</f>
        <v>#REF!</v>
      </c>
      <c r="H20" s="213" t="e">
        <f>#REF!+#REF!+#REF!+#REF!+#REF!+VINCULACIÓN!#REF!+#REF!+#REF!+#REF!</f>
        <v>#REF!</v>
      </c>
      <c r="I20" s="206" t="e">
        <f>#REF!</f>
        <v>#REF!</v>
      </c>
      <c r="J20" s="276"/>
      <c r="K20" s="285">
        <v>0</v>
      </c>
      <c r="L20" s="279"/>
      <c r="M20" s="280"/>
      <c r="N20" s="279"/>
      <c r="O20" s="261"/>
    </row>
    <row r="21" spans="1:15" x14ac:dyDescent="0.2">
      <c r="A21" s="204">
        <f>'PRES. TOTAL CALENARIZADA 2013'!A24</f>
        <v>1611</v>
      </c>
      <c r="B21" s="205" t="str">
        <f>'PRES. TOTAL CALENARIZADA 2013'!C24</f>
        <v>Impacto al salario</v>
      </c>
      <c r="C21" s="206">
        <f>'PRES. TOTAL CALENARIZADA 2013'!D24-K21</f>
        <v>0</v>
      </c>
      <c r="D21" s="263"/>
      <c r="E21" s="212" t="e">
        <f>#REF!+#REF!+#REF!+#REF!+#REF!+VINCULACIÓN!#REF!+#REF!+#REF!+#REF!</f>
        <v>#REF!</v>
      </c>
      <c r="F21" s="213" t="e">
        <f>#REF!+#REF!+#REF!+#REF!+#REF!+VINCULACIÓN!#REF!+#REF!+#REF!+#REF!</f>
        <v>#REF!</v>
      </c>
      <c r="G21" s="213" t="e">
        <f>#REF!+#REF!+#REF!+#REF!+#REF!+VINCULACIÓN!#REF!+#REF!+#REF!+#REF!</f>
        <v>#REF!</v>
      </c>
      <c r="H21" s="213" t="e">
        <f>#REF!+#REF!+#REF!+#REF!+#REF!+VINCULACIÓN!#REF!+#REF!+#REF!+#REF!</f>
        <v>#REF!</v>
      </c>
      <c r="I21" s="206" t="e">
        <f>#REF!</f>
        <v>#REF!</v>
      </c>
      <c r="J21" s="276"/>
      <c r="K21" s="285">
        <v>0</v>
      </c>
      <c r="L21" s="279"/>
      <c r="M21" s="280"/>
      <c r="N21" s="279"/>
      <c r="O21" s="261"/>
    </row>
    <row r="22" spans="1:15" x14ac:dyDescent="0.2">
      <c r="A22" s="204">
        <f>'PRES. TOTAL CALENARIZADA 2013'!A25</f>
        <v>1715</v>
      </c>
      <c r="B22" s="205" t="str">
        <f>'PRES. TOTAL CALENARIZADA 2013'!C25</f>
        <v>Estímulo por el día del servidor público</v>
      </c>
      <c r="C22" s="206">
        <f>'PRES. TOTAL CALENARIZADA 2013'!D25-K22</f>
        <v>0</v>
      </c>
      <c r="D22" s="263"/>
      <c r="E22" s="212" t="e">
        <f>#REF!+#REF!+#REF!+#REF!+#REF!+VINCULACIÓN!#REF!+#REF!+#REF!+#REF!</f>
        <v>#REF!</v>
      </c>
      <c r="F22" s="213" t="e">
        <f>#REF!+#REF!+#REF!+#REF!+#REF!+VINCULACIÓN!#REF!+#REF!+#REF!+#REF!</f>
        <v>#REF!</v>
      </c>
      <c r="G22" s="213" t="e">
        <f>#REF!+#REF!+#REF!+#REF!+#REF!+VINCULACIÓN!#REF!+#REF!+#REF!+#REF!</f>
        <v>#REF!</v>
      </c>
      <c r="H22" s="213" t="e">
        <f>#REF!+#REF!+#REF!+#REF!+#REF!+VINCULACIÓN!#REF!+#REF!+#REF!+#REF!</f>
        <v>#REF!</v>
      </c>
      <c r="I22" s="206" t="e">
        <f>#REF!</f>
        <v>#REF!</v>
      </c>
      <c r="J22" s="276"/>
      <c r="K22" s="285">
        <v>0</v>
      </c>
      <c r="L22" s="279"/>
      <c r="M22" s="280"/>
      <c r="N22" s="279"/>
      <c r="O22" s="261"/>
    </row>
    <row r="23" spans="1:15" x14ac:dyDescent="0.2">
      <c r="A23" s="204">
        <f>'PRES. TOTAL CALENARIZADA 2013'!A26</f>
        <v>1719</v>
      </c>
      <c r="B23" s="205" t="str">
        <f>'PRES. TOTAL CALENARIZADA 2013'!C26</f>
        <v>Otros Estímulos</v>
      </c>
      <c r="C23" s="206">
        <f>'PRES. TOTAL CALENARIZADA 2013'!D26-K23</f>
        <v>0</v>
      </c>
      <c r="D23" s="263"/>
      <c r="E23" s="212" t="e">
        <f>#REF!+#REF!+#REF!+#REF!+#REF!+VINCULACIÓN!#REF!+#REF!+#REF!+#REF!</f>
        <v>#REF!</v>
      </c>
      <c r="F23" s="213" t="e">
        <f>#REF!+#REF!+#REF!+#REF!+#REF!+VINCULACIÓN!#REF!+#REF!+#REF!+#REF!</f>
        <v>#REF!</v>
      </c>
      <c r="G23" s="213" t="e">
        <f>#REF!+#REF!+#REF!+#REF!+#REF!+VINCULACIÓN!#REF!+#REF!+#REF!+#REF!</f>
        <v>#REF!</v>
      </c>
      <c r="H23" s="213" t="e">
        <f>#REF!+#REF!+#REF!+#REF!+#REF!+VINCULACIÓN!#REF!+#REF!+#REF!+#REF!</f>
        <v>#REF!</v>
      </c>
      <c r="I23" s="206" t="e">
        <f>#REF!</f>
        <v>#REF!</v>
      </c>
      <c r="J23" s="276"/>
      <c r="K23" s="285">
        <v>0</v>
      </c>
      <c r="L23" s="279"/>
      <c r="M23" s="280"/>
      <c r="N23" s="279"/>
      <c r="O23" s="261"/>
    </row>
    <row r="24" spans="1:15" ht="13.5" thickBot="1" x14ac:dyDescent="0.25">
      <c r="A24" s="207">
        <f>'PRES. TOTAL CALENARIZADA 2013'!A27</f>
        <v>1712</v>
      </c>
      <c r="B24" s="208" t="str">
        <f>'PRES. TOTAL CALENARIZADA 2013'!C27</f>
        <v>Ayuda para despensa</v>
      </c>
      <c r="C24" s="209">
        <f>'PRES. TOTAL CALENARIZADA 2013'!D27-K24</f>
        <v>0</v>
      </c>
      <c r="D24" s="263"/>
      <c r="E24" s="214" t="e">
        <f>#REF!+#REF!+#REF!+#REF!+#REF!+VINCULACIÓN!#REF!+#REF!+#REF!+#REF!</f>
        <v>#REF!</v>
      </c>
      <c r="F24" s="215" t="e">
        <f>#REF!+#REF!+#REF!+#REF!+#REF!+VINCULACIÓN!#REF!+#REF!+#REF!+#REF!</f>
        <v>#REF!</v>
      </c>
      <c r="G24" s="215" t="e">
        <f>#REF!+#REF!+#REF!+#REF!+#REF!+VINCULACIÓN!#REF!+#REF!+#REF!+#REF!</f>
        <v>#REF!</v>
      </c>
      <c r="H24" s="215" t="e">
        <f>#REF!+#REF!+#REF!+#REF!+#REF!+VINCULACIÓN!#REF!+#REF!+#REF!+#REF!</f>
        <v>#REF!</v>
      </c>
      <c r="I24" s="209" t="e">
        <f>#REF!</f>
        <v>#REF!</v>
      </c>
      <c r="J24" s="276"/>
      <c r="K24" s="286">
        <v>0</v>
      </c>
      <c r="L24" s="279"/>
      <c r="M24" s="280"/>
      <c r="N24" s="279"/>
      <c r="O24" s="261"/>
    </row>
    <row r="25" spans="1:15" s="196" customFormat="1" ht="20.25" customHeight="1" thickBot="1" x14ac:dyDescent="0.25">
      <c r="A25" s="195"/>
      <c r="B25" s="221" t="s">
        <v>183</v>
      </c>
      <c r="C25" s="222">
        <f>SUM(C10:C24)</f>
        <v>0</v>
      </c>
      <c r="D25" s="292"/>
      <c r="E25" s="222" t="e">
        <f t="shared" ref="E25:I25" si="0">SUM(E10:E24)</f>
        <v>#REF!</v>
      </c>
      <c r="F25" s="222" t="e">
        <f t="shared" si="0"/>
        <v>#REF!</v>
      </c>
      <c r="G25" s="222" t="e">
        <f t="shared" si="0"/>
        <v>#REF!</v>
      </c>
      <c r="H25" s="222" t="e">
        <f t="shared" si="0"/>
        <v>#REF!</v>
      </c>
      <c r="I25" s="222" t="e">
        <f t="shared" si="0"/>
        <v>#REF!</v>
      </c>
      <c r="J25" s="222"/>
      <c r="K25" s="222"/>
      <c r="L25" s="239"/>
      <c r="M25" s="281"/>
      <c r="N25" s="239"/>
      <c r="O25" s="282"/>
    </row>
    <row r="26" spans="1:15" ht="22.5" x14ac:dyDescent="0.2">
      <c r="A26" s="216">
        <f>'PRES. TOTAL CALENARIZADA 2013'!A29</f>
        <v>2111</v>
      </c>
      <c r="B26" s="217" t="str">
        <f>'PRES. TOTAL CALENARIZADA 2013'!C29</f>
        <v>Materiales útiles y equipos menores de oficina</v>
      </c>
      <c r="C26" s="218">
        <f>'PRES. TOTAL CALENARIZADA 2013'!D29-K26</f>
        <v>-20000</v>
      </c>
      <c r="D26" s="263"/>
      <c r="E26" s="219" t="e">
        <f>#REF!+#REF!+#REF!+#REF!+#REF!+VINCULACIÓN!E72+#REF!+#REF!+#REF!</f>
        <v>#REF!</v>
      </c>
      <c r="F26" s="220" t="e">
        <f>#REF!+#REF!+#REF!+#REF!+#REF!+VINCULACIÓN!F72+#REF!+#REF!+#REF!</f>
        <v>#REF!</v>
      </c>
      <c r="G26" s="220" t="e">
        <f>#REF!+#REF!+#REF!+#REF!+#REF!+VINCULACIÓN!G72+#REF!+#REF!+#REF!</f>
        <v>#REF!</v>
      </c>
      <c r="H26" s="220" t="e">
        <f>#REF!+#REF!+#REF!+#REF!+#REF!+VINCULACIÓN!H72+#REF!+#REF!+#REF!</f>
        <v>#REF!</v>
      </c>
      <c r="I26" s="218" t="e">
        <f>#REF!</f>
        <v>#REF!</v>
      </c>
      <c r="J26" s="276"/>
      <c r="K26" s="284">
        <v>20000</v>
      </c>
      <c r="L26" s="279"/>
      <c r="M26" s="280"/>
      <c r="N26" s="279"/>
      <c r="O26" s="261"/>
    </row>
    <row r="27" spans="1:15" ht="22.5" x14ac:dyDescent="0.2">
      <c r="A27" s="204">
        <f>'PRES. TOTAL CALENARIZADA 2013'!A30</f>
        <v>2121</v>
      </c>
      <c r="B27" s="205" t="str">
        <f>'PRES. TOTAL CALENARIZADA 2013'!C30</f>
        <v>Materiales y ùtiles de impresion y reproducción</v>
      </c>
      <c r="C27" s="206">
        <f>'PRES. TOTAL CALENARIZADA 2013'!D30-K27</f>
        <v>0</v>
      </c>
      <c r="D27" s="263"/>
      <c r="E27" s="212" t="e">
        <f>#REF!+#REF!+#REF!+#REF!+#REF!+VINCULACIÓN!E104+#REF!+#REF!+#REF!</f>
        <v>#REF!</v>
      </c>
      <c r="F27" s="213" t="e">
        <f>#REF!+#REF!+#REF!+#REF!+#REF!+VINCULACIÓN!F104+#REF!+#REF!+#REF!</f>
        <v>#REF!</v>
      </c>
      <c r="G27" s="213" t="e">
        <f>#REF!+#REF!+#REF!+#REF!+#REF!+VINCULACIÓN!G104+#REF!+#REF!+#REF!</f>
        <v>#REF!</v>
      </c>
      <c r="H27" s="213" t="e">
        <f>#REF!+#REF!+#REF!+#REF!+#REF!+VINCULACIÓN!H104+#REF!+#REF!+#REF!</f>
        <v>#REF!</v>
      </c>
      <c r="I27" s="206" t="e">
        <f>#REF!</f>
        <v>#REF!</v>
      </c>
      <c r="J27" s="276"/>
      <c r="K27" s="285"/>
      <c r="L27" s="279"/>
      <c r="M27" s="280"/>
      <c r="N27" s="279"/>
      <c r="O27" s="261"/>
    </row>
    <row r="28" spans="1:15" ht="33.75" x14ac:dyDescent="0.2">
      <c r="A28" s="204">
        <f>'PRES. TOTAL CALENARIZADA 2013'!A31</f>
        <v>2141</v>
      </c>
      <c r="B28" s="205" t="str">
        <f>'PRES. TOTAL CALENARIZADA 2013'!C31</f>
        <v>Materiales, útiles y equipos menores de tecnologías de la información y
comunicación</v>
      </c>
      <c r="C28" s="206">
        <f>'PRES. TOTAL CALENARIZADA 2013'!D31-K28</f>
        <v>-28000</v>
      </c>
      <c r="D28" s="263"/>
      <c r="E28" s="212" t="e">
        <f>#REF!+#REF!+#REF!+#REF!+#REF!+VINCULACIÓN!E105+#REF!+#REF!+#REF!</f>
        <v>#REF!</v>
      </c>
      <c r="F28" s="213" t="e">
        <f>#REF!+#REF!+#REF!+#REF!+#REF!+VINCULACIÓN!F105+#REF!+#REF!+#REF!</f>
        <v>#REF!</v>
      </c>
      <c r="G28" s="213" t="e">
        <f>#REF!+#REF!+#REF!+#REF!+#REF!+VINCULACIÓN!G105+#REF!+#REF!+#REF!</f>
        <v>#REF!</v>
      </c>
      <c r="H28" s="213" t="e">
        <f>#REF!+#REF!+#REF!+#REF!+#REF!+VINCULACIÓN!H105+#REF!+#REF!+#REF!</f>
        <v>#REF!</v>
      </c>
      <c r="I28" s="206" t="e">
        <f>#REF!</f>
        <v>#REF!</v>
      </c>
      <c r="J28" s="276"/>
      <c r="K28" s="285">
        <v>28000</v>
      </c>
      <c r="L28" s="279"/>
      <c r="M28" s="280"/>
      <c r="N28" s="279"/>
      <c r="O28" s="261"/>
    </row>
    <row r="29" spans="1:15" x14ac:dyDescent="0.2">
      <c r="A29" s="204">
        <f>'PRES. TOTAL CALENARIZADA 2013'!A32</f>
        <v>2151</v>
      </c>
      <c r="B29" s="205" t="str">
        <f>'PRES. TOTAL CALENARIZADA 2013'!C32</f>
        <v>Material impreso e información digital</v>
      </c>
      <c r="C29" s="206">
        <f>'PRES. TOTAL CALENARIZADA 2013'!D32-K29</f>
        <v>-160000</v>
      </c>
      <c r="D29" s="263"/>
      <c r="E29" s="212" t="e">
        <f>#REF!+#REF!+#REF!+#REF!+#REF!+VINCULACIÓN!E106+#REF!+#REF!+#REF!</f>
        <v>#REF!</v>
      </c>
      <c r="F29" s="213" t="e">
        <f>#REF!+#REF!+#REF!+#REF!+#REF!+VINCULACIÓN!F106+#REF!+#REF!+#REF!</f>
        <v>#REF!</v>
      </c>
      <c r="G29" s="213" t="e">
        <f>#REF!+#REF!+#REF!+#REF!+#REF!+VINCULACIÓN!G106+#REF!+#REF!+#REF!</f>
        <v>#REF!</v>
      </c>
      <c r="H29" s="213" t="e">
        <f>#REF!+#REF!+#REF!+#REF!+#REF!+VINCULACIÓN!H106+#REF!+#REF!+#REF!</f>
        <v>#REF!</v>
      </c>
      <c r="I29" s="206" t="e">
        <f>#REF!</f>
        <v>#REF!</v>
      </c>
      <c r="J29" s="276"/>
      <c r="K29" s="285">
        <v>160000</v>
      </c>
      <c r="L29" s="279"/>
      <c r="M29" s="280"/>
      <c r="N29" s="279"/>
      <c r="O29" s="261"/>
    </row>
    <row r="30" spans="1:15" x14ac:dyDescent="0.2">
      <c r="A30" s="204">
        <f>'PRES. TOTAL CALENARIZADA 2013'!A33</f>
        <v>2161</v>
      </c>
      <c r="B30" s="205" t="str">
        <f>'PRES. TOTAL CALENARIZADA 2013'!C33</f>
        <v>Material de limpieza</v>
      </c>
      <c r="C30" s="206">
        <f>'PRES. TOTAL CALENARIZADA 2013'!D33-K30</f>
        <v>0</v>
      </c>
      <c r="D30" s="263"/>
      <c r="E30" s="212" t="e">
        <f>#REF!+#REF!+#REF!+#REF!+#REF!+VINCULACIÓN!E107+#REF!+#REF!+#REF!</f>
        <v>#REF!</v>
      </c>
      <c r="F30" s="213" t="e">
        <f>#REF!+#REF!+#REF!+#REF!+#REF!+VINCULACIÓN!F107+#REF!+#REF!+#REF!</f>
        <v>#REF!</v>
      </c>
      <c r="G30" s="213" t="e">
        <f>#REF!+#REF!+#REF!+#REF!+#REF!+VINCULACIÓN!G107+#REF!+#REF!+#REF!</f>
        <v>#REF!</v>
      </c>
      <c r="H30" s="213" t="e">
        <f>#REF!+#REF!+#REF!+#REF!+#REF!+VINCULACIÓN!H107+#REF!+#REF!+#REF!</f>
        <v>#REF!</v>
      </c>
      <c r="I30" s="206" t="e">
        <f>#REF!</f>
        <v>#REF!</v>
      </c>
      <c r="J30" s="276"/>
      <c r="K30" s="285"/>
      <c r="L30" s="279"/>
      <c r="M30" s="280"/>
      <c r="N30" s="279"/>
      <c r="O30" s="261"/>
    </row>
    <row r="31" spans="1:15" x14ac:dyDescent="0.2">
      <c r="A31" s="204">
        <f>'PRES. TOTAL CALENARIZADA 2013'!A34</f>
        <v>2171</v>
      </c>
      <c r="B31" s="205" t="str">
        <f>'PRES. TOTAL CALENARIZADA 2013'!C34</f>
        <v>Material didactico</v>
      </c>
      <c r="C31" s="206">
        <f>'PRES. TOTAL CALENARIZADA 2013'!D34-K31</f>
        <v>0</v>
      </c>
      <c r="D31" s="263"/>
      <c r="E31" s="212" t="e">
        <f>#REF!+#REF!+#REF!+#REF!+#REF!+VINCULACIÓN!E108+#REF!+#REF!+#REF!</f>
        <v>#REF!</v>
      </c>
      <c r="F31" s="213" t="e">
        <f>#REF!+#REF!+#REF!+#REF!+#REF!+VINCULACIÓN!F108+#REF!+#REF!+#REF!</f>
        <v>#REF!</v>
      </c>
      <c r="G31" s="213" t="e">
        <f>#REF!+#REF!+#REF!+#REF!+#REF!+VINCULACIÓN!G108+#REF!+#REF!+#REF!</f>
        <v>#REF!</v>
      </c>
      <c r="H31" s="213" t="e">
        <f>#REF!+#REF!+#REF!+#REF!+#REF!+VINCULACIÓN!H108+#REF!+#REF!+#REF!</f>
        <v>#REF!</v>
      </c>
      <c r="I31" s="206" t="e">
        <f>#REF!</f>
        <v>#REF!</v>
      </c>
      <c r="J31" s="276"/>
      <c r="K31" s="285"/>
      <c r="L31" s="279"/>
      <c r="M31" s="280"/>
      <c r="N31" s="279"/>
      <c r="O31" s="261"/>
    </row>
    <row r="32" spans="1:15" ht="17.25" customHeight="1" x14ac:dyDescent="0.2">
      <c r="A32" s="204">
        <f>'PRES. TOTAL CALENARIZADA 2013'!A35</f>
        <v>2211</v>
      </c>
      <c r="B32" s="205" t="str">
        <f>'PRES. TOTAL CALENARIZADA 2013'!C35</f>
        <v>Alimentación para servidores públicos estatales</v>
      </c>
      <c r="C32" s="206">
        <f>'PRES. TOTAL CALENARIZADA 2013'!D35-K32</f>
        <v>0</v>
      </c>
      <c r="D32" s="263"/>
      <c r="E32" s="212" t="e">
        <f>#REF!+#REF!+#REF!+#REF!+#REF!+VINCULACIÓN!E109+#REF!+#REF!+#REF!</f>
        <v>#REF!</v>
      </c>
      <c r="F32" s="213" t="e">
        <f>#REF!+#REF!+#REF!+#REF!+#REF!+VINCULACIÓN!F109+#REF!+#REF!+#REF!</f>
        <v>#REF!</v>
      </c>
      <c r="G32" s="213" t="e">
        <f>#REF!+#REF!+#REF!+#REF!+#REF!+VINCULACIÓN!G109+#REF!+#REF!+#REF!</f>
        <v>#REF!</v>
      </c>
      <c r="H32" s="213" t="e">
        <f>#REF!+#REF!+#REF!+#REF!+#REF!+VINCULACIÓN!H109+#REF!+#REF!+#REF!</f>
        <v>#REF!</v>
      </c>
      <c r="I32" s="206" t="e">
        <f>#REF!</f>
        <v>#REF!</v>
      </c>
      <c r="J32" s="276"/>
      <c r="K32" s="285"/>
      <c r="L32" s="279"/>
      <c r="M32" s="280"/>
      <c r="N32" s="279"/>
      <c r="O32" s="261"/>
    </row>
    <row r="33" spans="1:15" x14ac:dyDescent="0.2">
      <c r="A33" s="204">
        <f>'PRES. TOTAL CALENARIZADA 2013'!A36</f>
        <v>2221</v>
      </c>
      <c r="B33" s="205" t="str">
        <f>'PRES. TOTAL CALENARIZADA 2013'!C36</f>
        <v>Alimentación de animales</v>
      </c>
      <c r="C33" s="206">
        <f>'PRES. TOTAL CALENARIZADA 2013'!D36-K33</f>
        <v>-2000</v>
      </c>
      <c r="D33" s="263"/>
      <c r="E33" s="212" t="e">
        <f>#REF!+#REF!+#REF!+#REF!+#REF!+VINCULACIÓN!E110+#REF!+#REF!+#REF!</f>
        <v>#REF!</v>
      </c>
      <c r="F33" s="213" t="e">
        <f>#REF!+#REF!+#REF!+#REF!+#REF!+VINCULACIÓN!F110+#REF!+#REF!+#REF!</f>
        <v>#REF!</v>
      </c>
      <c r="G33" s="213" t="e">
        <f>#REF!+#REF!+#REF!+#REF!+#REF!+VINCULACIÓN!G110+#REF!+#REF!+#REF!</f>
        <v>#REF!</v>
      </c>
      <c r="H33" s="213" t="e">
        <f>#REF!+#REF!+#REF!+#REF!+#REF!+VINCULACIÓN!H110+#REF!+#REF!+#REF!</f>
        <v>#REF!</v>
      </c>
      <c r="I33" s="206" t="e">
        <f>#REF!</f>
        <v>#REF!</v>
      </c>
      <c r="J33" s="276"/>
      <c r="K33" s="285">
        <v>2000</v>
      </c>
      <c r="L33" s="279"/>
      <c r="M33" s="280"/>
      <c r="N33" s="279"/>
      <c r="O33" s="261"/>
    </row>
    <row r="34" spans="1:15" ht="22.5" x14ac:dyDescent="0.2">
      <c r="A34" s="204">
        <f>'PRES. TOTAL CALENARIZADA 2013'!A37</f>
        <v>2231</v>
      </c>
      <c r="B34" s="205" t="str">
        <f>'PRES. TOTAL CALENARIZADA 2013'!C37</f>
        <v>Utensilios para el servicio de alimentación</v>
      </c>
      <c r="C34" s="206">
        <f>'PRES. TOTAL CALENARIZADA 2013'!D37-K34</f>
        <v>-5000</v>
      </c>
      <c r="D34" s="263"/>
      <c r="E34" s="212" t="e">
        <f>#REF!+#REF!+#REF!+#REF!+#REF!+VINCULACIÓN!E111+#REF!+#REF!+#REF!</f>
        <v>#REF!</v>
      </c>
      <c r="F34" s="213" t="e">
        <f>#REF!+#REF!+#REF!+#REF!+#REF!+VINCULACIÓN!F111+#REF!+#REF!+#REF!</f>
        <v>#REF!</v>
      </c>
      <c r="G34" s="213" t="e">
        <f>#REF!+#REF!+#REF!+#REF!+#REF!+VINCULACIÓN!G111+#REF!+#REF!+#REF!</f>
        <v>#REF!</v>
      </c>
      <c r="H34" s="213" t="e">
        <f>#REF!+#REF!+#REF!+#REF!+#REF!+VINCULACIÓN!H111+#REF!+#REF!+#REF!</f>
        <v>#REF!</v>
      </c>
      <c r="I34" s="206" t="e">
        <f>#REF!</f>
        <v>#REF!</v>
      </c>
      <c r="J34" s="276"/>
      <c r="K34" s="285">
        <v>5000</v>
      </c>
      <c r="L34" s="279"/>
      <c r="M34" s="280"/>
      <c r="N34" s="279"/>
      <c r="O34" s="261"/>
    </row>
    <row r="35" spans="1:15" x14ac:dyDescent="0.2">
      <c r="A35" s="204">
        <f>'PRES. TOTAL CALENARIZADA 2013'!A38</f>
        <v>2411</v>
      </c>
      <c r="B35" s="205" t="str">
        <f>'PRES. TOTAL CALENARIZADA 2013'!C38</f>
        <v>Productos minerales no metálicos</v>
      </c>
      <c r="C35" s="206">
        <f>'PRES. TOTAL CALENARIZADA 2013'!D38-K35</f>
        <v>0</v>
      </c>
      <c r="D35" s="263"/>
      <c r="E35" s="212" t="e">
        <f>#REF!+#REF!+#REF!+#REF!+#REF!+VINCULACIÓN!E113+#REF!+#REF!+#REF!</f>
        <v>#REF!</v>
      </c>
      <c r="F35" s="213" t="e">
        <f>#REF!+#REF!+#REF!+#REF!+#REF!+VINCULACIÓN!F113+#REF!+#REF!+#REF!</f>
        <v>#REF!</v>
      </c>
      <c r="G35" s="213" t="e">
        <f>#REF!+#REF!+#REF!+#REF!+#REF!+VINCULACIÓN!G113+#REF!+#REF!+#REF!</f>
        <v>#REF!</v>
      </c>
      <c r="H35" s="213" t="e">
        <f>#REF!+#REF!+#REF!+#REF!+#REF!+VINCULACIÓN!H113+#REF!+#REF!+#REF!</f>
        <v>#REF!</v>
      </c>
      <c r="I35" s="206" t="e">
        <f>#REF!</f>
        <v>#REF!</v>
      </c>
      <c r="J35" s="276"/>
      <c r="K35" s="285"/>
      <c r="L35" s="279"/>
      <c r="M35" s="280"/>
      <c r="N35" s="279"/>
      <c r="O35" s="261"/>
    </row>
    <row r="36" spans="1:15" x14ac:dyDescent="0.2">
      <c r="A36" s="204">
        <f>'PRES. TOTAL CALENARIZADA 2013'!A39</f>
        <v>2421</v>
      </c>
      <c r="B36" s="205" t="str">
        <f>'PRES. TOTAL CALENARIZADA 2013'!C39</f>
        <v>Cemento y productos de concreto</v>
      </c>
      <c r="C36" s="206">
        <f>'PRES. TOTAL CALENARIZADA 2013'!D39-K36</f>
        <v>0</v>
      </c>
      <c r="D36" s="263"/>
      <c r="E36" s="212" t="e">
        <f>#REF!+#REF!+#REF!+#REF!+#REF!+VINCULACIÓN!E114+#REF!+#REF!+#REF!</f>
        <v>#REF!</v>
      </c>
      <c r="F36" s="213" t="e">
        <f>#REF!+#REF!+#REF!+#REF!+#REF!+VINCULACIÓN!F114+#REF!+#REF!+#REF!</f>
        <v>#REF!</v>
      </c>
      <c r="G36" s="213" t="e">
        <f>#REF!+#REF!+#REF!+#REF!+#REF!+VINCULACIÓN!G114+#REF!+#REF!+#REF!</f>
        <v>#REF!</v>
      </c>
      <c r="H36" s="213" t="e">
        <f>#REF!+#REF!+#REF!+#REF!+#REF!+VINCULACIÓN!H114+#REF!+#REF!+#REF!</f>
        <v>#REF!</v>
      </c>
      <c r="I36" s="206" t="e">
        <f>#REF!</f>
        <v>#REF!</v>
      </c>
      <c r="J36" s="276"/>
      <c r="K36" s="285"/>
      <c r="L36" s="279"/>
      <c r="M36" s="280"/>
      <c r="N36" s="279"/>
      <c r="O36" s="261"/>
    </row>
    <row r="37" spans="1:15" x14ac:dyDescent="0.2">
      <c r="A37" s="204">
        <f>'PRES. TOTAL CALENARIZADA 2013'!A40</f>
        <v>2431</v>
      </c>
      <c r="B37" s="205" t="str">
        <f>'PRES. TOTAL CALENARIZADA 2013'!C40</f>
        <v>Cal, Yeso y productos de yeso</v>
      </c>
      <c r="C37" s="206">
        <f>'PRES. TOTAL CALENARIZADA 2013'!D40-K37</f>
        <v>0</v>
      </c>
      <c r="D37" s="263"/>
      <c r="E37" s="212" t="e">
        <f>#REF!+#REF!+#REF!+#REF!+#REF!+VINCULACIÓN!E115+#REF!+#REF!+#REF!</f>
        <v>#REF!</v>
      </c>
      <c r="F37" s="213" t="e">
        <f>#REF!+#REF!+#REF!+#REF!+#REF!+VINCULACIÓN!F115+#REF!+#REF!+#REF!</f>
        <v>#REF!</v>
      </c>
      <c r="G37" s="213" t="e">
        <f>#REF!+#REF!+#REF!+#REF!+#REF!+VINCULACIÓN!G115+#REF!+#REF!+#REF!</f>
        <v>#REF!</v>
      </c>
      <c r="H37" s="213" t="e">
        <f>#REF!+#REF!+#REF!+#REF!+#REF!+VINCULACIÓN!H115+#REF!+#REF!+#REF!</f>
        <v>#REF!</v>
      </c>
      <c r="I37" s="206" t="e">
        <f>#REF!</f>
        <v>#REF!</v>
      </c>
      <c r="J37" s="276"/>
      <c r="K37" s="285"/>
      <c r="L37" s="279"/>
      <c r="M37" s="280"/>
      <c r="N37" s="279"/>
      <c r="O37" s="261"/>
    </row>
    <row r="38" spans="1:15" x14ac:dyDescent="0.2">
      <c r="A38" s="204">
        <f>'PRES. TOTAL CALENARIZADA 2013'!A41</f>
        <v>2441</v>
      </c>
      <c r="B38" s="205" t="str">
        <f>'PRES. TOTAL CALENARIZADA 2013'!C41</f>
        <v>Madera y productos de madera</v>
      </c>
      <c r="C38" s="206">
        <f>'PRES. TOTAL CALENARIZADA 2013'!D41-K38</f>
        <v>0</v>
      </c>
      <c r="D38" s="263"/>
      <c r="E38" s="212" t="e">
        <f>#REF!+#REF!+#REF!+#REF!+#REF!+VINCULACIÓN!E116+#REF!+#REF!+#REF!</f>
        <v>#REF!</v>
      </c>
      <c r="F38" s="213" t="e">
        <f>#REF!+#REF!+#REF!+#REF!+#REF!+VINCULACIÓN!F116+#REF!+#REF!+#REF!</f>
        <v>#REF!</v>
      </c>
      <c r="G38" s="213" t="e">
        <f>#REF!+#REF!+#REF!+#REF!+#REF!+VINCULACIÓN!G116+#REF!+#REF!+#REF!</f>
        <v>#REF!</v>
      </c>
      <c r="H38" s="213" t="e">
        <f>#REF!+#REF!+#REF!+#REF!+#REF!+VINCULACIÓN!H116+#REF!+#REF!+#REF!</f>
        <v>#REF!</v>
      </c>
      <c r="I38" s="206" t="e">
        <f>#REF!</f>
        <v>#REF!</v>
      </c>
      <c r="J38" s="276"/>
      <c r="K38" s="285"/>
      <c r="L38" s="279"/>
      <c r="M38" s="280"/>
      <c r="N38" s="279"/>
      <c r="O38" s="261"/>
    </row>
    <row r="39" spans="1:15" x14ac:dyDescent="0.2">
      <c r="A39" s="204">
        <f>'PRES. TOTAL CALENARIZADA 2013'!A42</f>
        <v>2451</v>
      </c>
      <c r="B39" s="205" t="str">
        <f>'PRES. TOTAL CALENARIZADA 2013'!C42</f>
        <v>Vidrio y productos de vidrio</v>
      </c>
      <c r="C39" s="206">
        <f>'PRES. TOTAL CALENARIZADA 2013'!D42-K39</f>
        <v>0</v>
      </c>
      <c r="D39" s="263"/>
      <c r="E39" s="212" t="e">
        <f>#REF!+#REF!+#REF!+#REF!+#REF!+VINCULACIÓN!E117+#REF!+#REF!+#REF!</f>
        <v>#REF!</v>
      </c>
      <c r="F39" s="213" t="e">
        <f>#REF!+#REF!+#REF!+#REF!+#REF!+VINCULACIÓN!F117+#REF!+#REF!+#REF!</f>
        <v>#REF!</v>
      </c>
      <c r="G39" s="213" t="e">
        <f>#REF!+#REF!+#REF!+#REF!+#REF!+VINCULACIÓN!G117+#REF!+#REF!+#REF!</f>
        <v>#REF!</v>
      </c>
      <c r="H39" s="213" t="e">
        <f>#REF!+#REF!+#REF!+#REF!+#REF!+VINCULACIÓN!H117+#REF!+#REF!+#REF!</f>
        <v>#REF!</v>
      </c>
      <c r="I39" s="206" t="e">
        <f>#REF!</f>
        <v>#REF!</v>
      </c>
      <c r="J39" s="276"/>
      <c r="K39" s="285"/>
      <c r="L39" s="279"/>
      <c r="M39" s="280"/>
      <c r="N39" s="279"/>
      <c r="O39" s="261"/>
    </row>
    <row r="40" spans="1:15" x14ac:dyDescent="0.2">
      <c r="A40" s="204">
        <f>'PRES. TOTAL CALENARIZADA 2013'!A43</f>
        <v>2461</v>
      </c>
      <c r="B40" s="205" t="str">
        <f>'PRES. TOTAL CALENARIZADA 2013'!C43</f>
        <v>Material electrico y electronico</v>
      </c>
      <c r="C40" s="206">
        <f>'PRES. TOTAL CALENARIZADA 2013'!D43-K40</f>
        <v>0</v>
      </c>
      <c r="D40" s="263"/>
      <c r="E40" s="212" t="e">
        <f>#REF!+#REF!+#REF!+#REF!+#REF!+VINCULACIÓN!E118+#REF!+#REF!+#REF!</f>
        <v>#REF!</v>
      </c>
      <c r="F40" s="213" t="e">
        <f>#REF!+#REF!+#REF!+#REF!+#REF!+VINCULACIÓN!F118+#REF!+#REF!+#REF!</f>
        <v>#REF!</v>
      </c>
      <c r="G40" s="213" t="e">
        <f>#REF!+#REF!+#REF!+#REF!+#REF!+VINCULACIÓN!G118+#REF!+#REF!+#REF!</f>
        <v>#REF!</v>
      </c>
      <c r="H40" s="213" t="e">
        <f>#REF!+#REF!+#REF!+#REF!+#REF!+VINCULACIÓN!H118+#REF!+#REF!+#REF!</f>
        <v>#REF!</v>
      </c>
      <c r="I40" s="206" t="e">
        <f>#REF!</f>
        <v>#REF!</v>
      </c>
      <c r="J40" s="276"/>
      <c r="K40" s="285"/>
      <c r="L40" s="279"/>
      <c r="M40" s="280"/>
      <c r="N40" s="279"/>
      <c r="O40" s="261"/>
    </row>
    <row r="41" spans="1:15" x14ac:dyDescent="0.2">
      <c r="A41" s="204">
        <f>'PRES. TOTAL CALENARIZADA 2013'!A44</f>
        <v>2471</v>
      </c>
      <c r="B41" s="205" t="str">
        <f>'PRES. TOTAL CALENARIZADA 2013'!C44</f>
        <v>Artículos Metálicos</v>
      </c>
      <c r="C41" s="206">
        <f>'PRES. TOTAL CALENARIZADA 2013'!D44-K41</f>
        <v>-20000</v>
      </c>
      <c r="D41" s="263"/>
      <c r="E41" s="212" t="e">
        <f>#REF!+#REF!+#REF!+#REF!+#REF!+VINCULACIÓN!E119+#REF!+#REF!+#REF!</f>
        <v>#REF!</v>
      </c>
      <c r="F41" s="213" t="e">
        <f>#REF!+#REF!+#REF!+#REF!+#REF!+VINCULACIÓN!F119+#REF!+#REF!+#REF!</f>
        <v>#REF!</v>
      </c>
      <c r="G41" s="213" t="e">
        <f>#REF!+#REF!+#REF!+#REF!+#REF!+VINCULACIÓN!G119+#REF!+#REF!+#REF!</f>
        <v>#REF!</v>
      </c>
      <c r="H41" s="213" t="e">
        <f>#REF!+#REF!+#REF!+#REF!+#REF!+VINCULACIÓN!H119+#REF!+#REF!+#REF!</f>
        <v>#REF!</v>
      </c>
      <c r="I41" s="206" t="e">
        <f>#REF!</f>
        <v>#REF!</v>
      </c>
      <c r="J41" s="276"/>
      <c r="K41" s="285">
        <v>20000</v>
      </c>
      <c r="L41" s="279"/>
      <c r="M41" s="280"/>
      <c r="N41" s="279"/>
      <c r="O41" s="261"/>
    </row>
    <row r="42" spans="1:15" x14ac:dyDescent="0.2">
      <c r="A42" s="204">
        <f>'PRES. TOTAL CALENARIZADA 2013'!A45</f>
        <v>2481</v>
      </c>
      <c r="B42" s="205" t="str">
        <f>'PRES. TOTAL CALENARIZADA 2013'!C45</f>
        <v>Materiales complementarios</v>
      </c>
      <c r="C42" s="206">
        <f>'PRES. TOTAL CALENARIZADA 2013'!D45-K42</f>
        <v>0</v>
      </c>
      <c r="D42" s="263"/>
      <c r="E42" s="212" t="e">
        <f>#REF!+#REF!+#REF!+#REF!+#REF!+VINCULACIÓN!E120+#REF!+#REF!+#REF!</f>
        <v>#REF!</v>
      </c>
      <c r="F42" s="213" t="e">
        <f>#REF!+#REF!+#REF!+#REF!+#REF!+VINCULACIÓN!F120+#REF!+#REF!+#REF!</f>
        <v>#REF!</v>
      </c>
      <c r="G42" s="213" t="e">
        <f>#REF!+#REF!+#REF!+#REF!+#REF!+VINCULACIÓN!G120+#REF!+#REF!+#REF!</f>
        <v>#REF!</v>
      </c>
      <c r="H42" s="213" t="e">
        <f>#REF!+#REF!+#REF!+#REF!+#REF!+VINCULACIÓN!H120+#REF!+#REF!+#REF!</f>
        <v>#REF!</v>
      </c>
      <c r="I42" s="206" t="e">
        <f>#REF!</f>
        <v>#REF!</v>
      </c>
      <c r="J42" s="276"/>
      <c r="K42" s="285"/>
      <c r="L42" s="279"/>
      <c r="M42" s="280"/>
      <c r="N42" s="279"/>
      <c r="O42" s="261"/>
    </row>
    <row r="43" spans="1:15" ht="22.5" x14ac:dyDescent="0.2">
      <c r="A43" s="204">
        <f>'PRES. TOTAL CALENARIZADA 2013'!A46</f>
        <v>2491</v>
      </c>
      <c r="B43" s="205" t="str">
        <f>'PRES. TOTAL CALENARIZADA 2013'!C46</f>
        <v>Otros materiales y artículos de construcción y reparación</v>
      </c>
      <c r="C43" s="206">
        <f>'PRES. TOTAL CALENARIZADA 2013'!D46-K43</f>
        <v>0</v>
      </c>
      <c r="D43" s="263"/>
      <c r="E43" s="212" t="e">
        <f>#REF!+#REF!+#REF!+#REF!+#REF!+VINCULACIÓN!E121+#REF!+#REF!+#REF!</f>
        <v>#REF!</v>
      </c>
      <c r="F43" s="213" t="e">
        <f>#REF!+#REF!+#REF!+#REF!+#REF!+VINCULACIÓN!F121+#REF!+#REF!+#REF!</f>
        <v>#REF!</v>
      </c>
      <c r="G43" s="213" t="e">
        <f>#REF!+#REF!+#REF!+#REF!+#REF!+VINCULACIÓN!G121+#REF!+#REF!+#REF!</f>
        <v>#REF!</v>
      </c>
      <c r="H43" s="213" t="e">
        <f>#REF!+#REF!+#REF!+#REF!+#REF!+VINCULACIÓN!H121+#REF!+#REF!+#REF!</f>
        <v>#REF!</v>
      </c>
      <c r="I43" s="206" t="e">
        <f>#REF!</f>
        <v>#REF!</v>
      </c>
      <c r="J43" s="276"/>
      <c r="K43" s="285"/>
      <c r="L43" s="279"/>
      <c r="M43" s="280"/>
      <c r="N43" s="279"/>
      <c r="O43" s="261"/>
    </row>
    <row r="44" spans="1:15" x14ac:dyDescent="0.2">
      <c r="A44" s="204">
        <f>'PRES. TOTAL CALENARIZADA 2013'!A47</f>
        <v>2511</v>
      </c>
      <c r="B44" s="205" t="str">
        <f>'PRES. TOTAL CALENARIZADA 2013'!C47</f>
        <v>Productos químicos básicos</v>
      </c>
      <c r="C44" s="206">
        <f>'PRES. TOTAL CALENARIZADA 2013'!D47-K44</f>
        <v>0</v>
      </c>
      <c r="D44" s="263"/>
      <c r="E44" s="212" t="e">
        <f>#REF!+#REF!+#REF!+#REF!+#REF!+VINCULACIÓN!E122+#REF!+#REF!+#REF!</f>
        <v>#REF!</v>
      </c>
      <c r="F44" s="213" t="e">
        <f>#REF!+#REF!+#REF!+#REF!+#REF!+VINCULACIÓN!F122+#REF!+#REF!+#REF!</f>
        <v>#REF!</v>
      </c>
      <c r="G44" s="213" t="e">
        <f>#REF!+#REF!+#REF!+#REF!+#REF!+VINCULACIÓN!G122+#REF!+#REF!+#REF!</f>
        <v>#REF!</v>
      </c>
      <c r="H44" s="213" t="e">
        <f>#REF!+#REF!+#REF!+#REF!+#REF!+VINCULACIÓN!H122+#REF!+#REF!+#REF!</f>
        <v>#REF!</v>
      </c>
      <c r="I44" s="206" t="e">
        <f>#REF!</f>
        <v>#REF!</v>
      </c>
      <c r="J44" s="276"/>
      <c r="K44" s="285"/>
      <c r="L44" s="279"/>
      <c r="M44" s="280"/>
      <c r="N44" s="279"/>
      <c r="O44" s="261"/>
    </row>
    <row r="45" spans="1:15" ht="22.5" x14ac:dyDescent="0.2">
      <c r="A45" s="204">
        <f>'PRES. TOTAL CALENARIZADA 2013'!A48</f>
        <v>2521</v>
      </c>
      <c r="B45" s="205" t="str">
        <f>'PRES. TOTAL CALENARIZADA 2013'!C48</f>
        <v>Fertilizantes, pesticidas y otros agroquímicos</v>
      </c>
      <c r="C45" s="206">
        <f>'PRES. TOTAL CALENARIZADA 2013'!D48-K45</f>
        <v>0</v>
      </c>
      <c r="D45" s="263"/>
      <c r="E45" s="212" t="e">
        <f>#REF!+#REF!+#REF!+#REF!+#REF!+VINCULACIÓN!E123+#REF!+#REF!+#REF!</f>
        <v>#REF!</v>
      </c>
      <c r="F45" s="213" t="e">
        <f>#REF!+#REF!+#REF!+#REF!+#REF!+VINCULACIÓN!F123+#REF!+#REF!+#REF!</f>
        <v>#REF!</v>
      </c>
      <c r="G45" s="213" t="e">
        <f>#REF!+#REF!+#REF!+#REF!+#REF!+VINCULACIÓN!G123+#REF!+#REF!+#REF!</f>
        <v>#REF!</v>
      </c>
      <c r="H45" s="213" t="e">
        <f>#REF!+#REF!+#REF!+#REF!+#REF!+VINCULACIÓN!H123+#REF!+#REF!+#REF!</f>
        <v>#REF!</v>
      </c>
      <c r="I45" s="206" t="e">
        <f>#REF!</f>
        <v>#REF!</v>
      </c>
      <c r="J45" s="276"/>
      <c r="K45" s="285"/>
      <c r="L45" s="279"/>
      <c r="M45" s="280"/>
      <c r="N45" s="279"/>
      <c r="O45" s="261"/>
    </row>
    <row r="46" spans="1:15" x14ac:dyDescent="0.2">
      <c r="A46" s="204">
        <f>'PRES. TOTAL CALENARIZADA 2013'!A49</f>
        <v>2531</v>
      </c>
      <c r="B46" s="205" t="str">
        <f>'PRES. TOTAL CALENARIZADA 2013'!C49</f>
        <v>Medicinas y productos farmacéuticos</v>
      </c>
      <c r="C46" s="206">
        <f>'PRES. TOTAL CALENARIZADA 2013'!D49-K46</f>
        <v>0</v>
      </c>
      <c r="D46" s="263"/>
      <c r="E46" s="212" t="e">
        <f>#REF!+#REF!+#REF!+#REF!+#REF!+VINCULACIÓN!E124+#REF!+#REF!+#REF!</f>
        <v>#REF!</v>
      </c>
      <c r="F46" s="213" t="e">
        <f>#REF!+#REF!+#REF!+#REF!+#REF!+VINCULACIÓN!F124+#REF!+#REF!+#REF!</f>
        <v>#REF!</v>
      </c>
      <c r="G46" s="213" t="e">
        <f>#REF!+#REF!+#REF!+#REF!+#REF!+VINCULACIÓN!G124+#REF!+#REF!+#REF!</f>
        <v>#REF!</v>
      </c>
      <c r="H46" s="213" t="e">
        <f>#REF!+#REF!+#REF!+#REF!+#REF!+VINCULACIÓN!H124+#REF!+#REF!+#REF!</f>
        <v>#REF!</v>
      </c>
      <c r="I46" s="206" t="e">
        <f>#REF!</f>
        <v>#REF!</v>
      </c>
      <c r="J46" s="276"/>
      <c r="K46" s="285"/>
      <c r="L46" s="279"/>
      <c r="M46" s="280"/>
      <c r="N46" s="279"/>
      <c r="O46" s="261"/>
    </row>
    <row r="47" spans="1:15" ht="22.5" x14ac:dyDescent="0.2">
      <c r="A47" s="204">
        <f>'PRES. TOTAL CALENARIZADA 2013'!A50</f>
        <v>2541</v>
      </c>
      <c r="B47" s="205" t="str">
        <f>'PRES. TOTAL CALENARIZADA 2013'!C50</f>
        <v>Materiales, accesorios y suministros médicos</v>
      </c>
      <c r="C47" s="206">
        <f>'PRES. TOTAL CALENARIZADA 2013'!D50-K47</f>
        <v>0</v>
      </c>
      <c r="D47" s="263"/>
      <c r="E47" s="212" t="e">
        <f>#REF!+#REF!+#REF!+#REF!+#REF!+VINCULACIÓN!E125+#REF!+#REF!+#REF!</f>
        <v>#REF!</v>
      </c>
      <c r="F47" s="213" t="e">
        <f>#REF!+#REF!+#REF!+#REF!+#REF!+VINCULACIÓN!F125+#REF!+#REF!+#REF!</f>
        <v>#REF!</v>
      </c>
      <c r="G47" s="213" t="e">
        <f>#REF!+#REF!+#REF!+#REF!+#REF!+VINCULACIÓN!G125+#REF!+#REF!+#REF!</f>
        <v>#REF!</v>
      </c>
      <c r="H47" s="213" t="e">
        <f>#REF!+#REF!+#REF!+#REF!+#REF!+VINCULACIÓN!H125+#REF!+#REF!+#REF!</f>
        <v>#REF!</v>
      </c>
      <c r="I47" s="206" t="e">
        <f>#REF!</f>
        <v>#REF!</v>
      </c>
      <c r="J47" s="276"/>
      <c r="K47" s="285"/>
      <c r="L47" s="279"/>
      <c r="M47" s="280"/>
      <c r="N47" s="279"/>
      <c r="O47" s="261"/>
    </row>
    <row r="48" spans="1:15" ht="22.5" x14ac:dyDescent="0.2">
      <c r="A48" s="204">
        <f>'PRES. TOTAL CALENARIZADA 2013'!A51</f>
        <v>2551</v>
      </c>
      <c r="B48" s="205" t="str">
        <f>'PRES. TOTAL CALENARIZADA 2013'!C51</f>
        <v>Materiales, accesorios y suministros de laboratorio</v>
      </c>
      <c r="C48" s="206">
        <f>'PRES. TOTAL CALENARIZADA 2013'!D51-K48</f>
        <v>-10000</v>
      </c>
      <c r="D48" s="263"/>
      <c r="E48" s="212" t="e">
        <f>#REF!+#REF!+#REF!+#REF!+#REF!+VINCULACIÓN!E126+#REF!+#REF!+#REF!</f>
        <v>#REF!</v>
      </c>
      <c r="F48" s="213" t="e">
        <f>#REF!+#REF!+#REF!+#REF!+#REF!+VINCULACIÓN!F126+#REF!+#REF!+#REF!</f>
        <v>#REF!</v>
      </c>
      <c r="G48" s="213" t="e">
        <f>#REF!+#REF!+#REF!+#REF!+#REF!+VINCULACIÓN!G126+#REF!+#REF!+#REF!</f>
        <v>#REF!</v>
      </c>
      <c r="H48" s="213" t="e">
        <f>#REF!+#REF!+#REF!+#REF!+#REF!+VINCULACIÓN!H126+#REF!+#REF!+#REF!</f>
        <v>#REF!</v>
      </c>
      <c r="I48" s="206" t="e">
        <f>#REF!</f>
        <v>#REF!</v>
      </c>
      <c r="J48" s="276"/>
      <c r="K48" s="285">
        <v>10000</v>
      </c>
      <c r="L48" s="279"/>
      <c r="M48" s="280"/>
      <c r="N48" s="279"/>
      <c r="O48" s="261"/>
    </row>
    <row r="49" spans="1:15" ht="22.5" x14ac:dyDescent="0.2">
      <c r="A49" s="204">
        <f>'PRES. TOTAL CALENARIZADA 2013'!A52</f>
        <v>2561</v>
      </c>
      <c r="B49" s="205" t="str">
        <f>'PRES. TOTAL CALENARIZADA 2013'!C52</f>
        <v>Fibras sintéticas, hules, plasticos y derivados</v>
      </c>
      <c r="C49" s="206">
        <f>'PRES. TOTAL CALENARIZADA 2013'!D52-K49</f>
        <v>-20000</v>
      </c>
      <c r="D49" s="263"/>
      <c r="E49" s="212" t="e">
        <f>#REF!+#REF!+#REF!+#REF!+#REF!+VINCULACIÓN!E127+#REF!+#REF!+#REF!</f>
        <v>#REF!</v>
      </c>
      <c r="F49" s="213" t="e">
        <f>#REF!+#REF!+#REF!+#REF!+#REF!+VINCULACIÓN!F127+#REF!+#REF!+#REF!</f>
        <v>#REF!</v>
      </c>
      <c r="G49" s="213" t="e">
        <f>#REF!+#REF!+#REF!+#REF!+#REF!+VINCULACIÓN!G127+#REF!+#REF!+#REF!</f>
        <v>#REF!</v>
      </c>
      <c r="H49" s="213" t="e">
        <f>#REF!+#REF!+#REF!+#REF!+#REF!+VINCULACIÓN!H127+#REF!+#REF!+#REF!</f>
        <v>#REF!</v>
      </c>
      <c r="I49" s="206" t="e">
        <f>#REF!</f>
        <v>#REF!</v>
      </c>
      <c r="J49" s="276"/>
      <c r="K49" s="285">
        <v>20000</v>
      </c>
      <c r="L49" s="279"/>
      <c r="M49" s="280"/>
      <c r="N49" s="279"/>
      <c r="O49" s="261"/>
    </row>
    <row r="50" spans="1:15" x14ac:dyDescent="0.2">
      <c r="A50" s="204">
        <f>'PRES. TOTAL CALENARIZADA 2013'!A53</f>
        <v>2591</v>
      </c>
      <c r="B50" s="205" t="str">
        <f>'PRES. TOTAL CALENARIZADA 2013'!C53</f>
        <v>Otros productos químicos</v>
      </c>
      <c r="C50" s="206">
        <f>'PRES. TOTAL CALENARIZADA 2013'!D53-K50</f>
        <v>0</v>
      </c>
      <c r="D50" s="263"/>
      <c r="E50" s="212" t="e">
        <f>#REF!+#REF!+#REF!+#REF!+#REF!+VINCULACIÓN!E128+#REF!+#REF!+#REF!</f>
        <v>#REF!</v>
      </c>
      <c r="F50" s="213" t="e">
        <f>#REF!+#REF!+#REF!+#REF!+#REF!+VINCULACIÓN!F128+#REF!+#REF!+#REF!</f>
        <v>#REF!</v>
      </c>
      <c r="G50" s="213" t="e">
        <f>#REF!+#REF!+#REF!+#REF!+#REF!+VINCULACIÓN!G128+#REF!+#REF!+#REF!</f>
        <v>#REF!</v>
      </c>
      <c r="H50" s="213" t="e">
        <f>#REF!+#REF!+#REF!+#REF!+#REF!+VINCULACIÓN!H128+#REF!+#REF!+#REF!</f>
        <v>#REF!</v>
      </c>
      <c r="I50" s="206" t="e">
        <f>#REF!</f>
        <v>#REF!</v>
      </c>
      <c r="J50" s="276"/>
      <c r="K50" s="285"/>
      <c r="L50" s="279"/>
      <c r="M50" s="280"/>
      <c r="N50" s="279"/>
      <c r="O50" s="261"/>
    </row>
    <row r="51" spans="1:15" x14ac:dyDescent="0.2">
      <c r="A51" s="204">
        <f>'PRES. TOTAL CALENARIZADA 2013'!A54</f>
        <v>2611</v>
      </c>
      <c r="B51" s="205" t="str">
        <f>'PRES. TOTAL CALENARIZADA 2013'!C54</f>
        <v>Combustibles</v>
      </c>
      <c r="C51" s="206">
        <f>'PRES. TOTAL CALENARIZADA 2013'!D54-K51</f>
        <v>-20000</v>
      </c>
      <c r="D51" s="263"/>
      <c r="E51" s="212" t="e">
        <f>#REF!+#REF!+#REF!+#REF!+#REF!+VINCULACIÓN!E129+#REF!+#REF!+#REF!</f>
        <v>#REF!</v>
      </c>
      <c r="F51" s="213" t="e">
        <f>#REF!+#REF!+#REF!+#REF!+#REF!+VINCULACIÓN!F129+#REF!+#REF!+#REF!</f>
        <v>#REF!</v>
      </c>
      <c r="G51" s="213" t="e">
        <f>#REF!+#REF!+#REF!+#REF!+#REF!+VINCULACIÓN!G129+#REF!+#REF!+#REF!</f>
        <v>#REF!</v>
      </c>
      <c r="H51" s="213" t="e">
        <f>#REF!+#REF!+#REF!+#REF!+#REF!+VINCULACIÓN!H129+#REF!+#REF!+#REF!</f>
        <v>#REF!</v>
      </c>
      <c r="I51" s="206" t="e">
        <f>#REF!</f>
        <v>#REF!</v>
      </c>
      <c r="J51" s="276"/>
      <c r="K51" s="285">
        <v>20000</v>
      </c>
      <c r="L51" s="279"/>
      <c r="M51" s="280"/>
      <c r="N51" s="279"/>
      <c r="O51" s="261"/>
    </row>
    <row r="52" spans="1:15" x14ac:dyDescent="0.2">
      <c r="A52" s="204">
        <f>'PRES. TOTAL CALENARIZADA 2013'!A55</f>
        <v>2612</v>
      </c>
      <c r="B52" s="205" t="str">
        <f>'PRES. TOTAL CALENARIZADA 2013'!C55</f>
        <v>Lubricantes y aditivos</v>
      </c>
      <c r="C52" s="206">
        <f>'PRES. TOTAL CALENARIZADA 2013'!D55-K52</f>
        <v>0</v>
      </c>
      <c r="D52" s="263"/>
      <c r="E52" s="212" t="e">
        <f>#REF!+#REF!+#REF!+#REF!+#REF!+VINCULACIÓN!E130+#REF!+#REF!+#REF!</f>
        <v>#REF!</v>
      </c>
      <c r="F52" s="213" t="e">
        <f>#REF!+#REF!+#REF!+#REF!+#REF!+VINCULACIÓN!F130+#REF!+#REF!+#REF!</f>
        <v>#REF!</v>
      </c>
      <c r="G52" s="213" t="e">
        <f>#REF!+#REF!+#REF!+#REF!+#REF!+VINCULACIÓN!G130+#REF!+#REF!+#REF!</f>
        <v>#REF!</v>
      </c>
      <c r="H52" s="213" t="e">
        <f>#REF!+#REF!+#REF!+#REF!+#REF!+VINCULACIÓN!H130+#REF!+#REF!+#REF!</f>
        <v>#REF!</v>
      </c>
      <c r="I52" s="206" t="e">
        <f>#REF!</f>
        <v>#REF!</v>
      </c>
      <c r="J52" s="276"/>
      <c r="K52" s="285"/>
      <c r="L52" s="279"/>
      <c r="M52" s="280"/>
      <c r="N52" s="279"/>
      <c r="O52" s="261"/>
    </row>
    <row r="53" spans="1:15" x14ac:dyDescent="0.2">
      <c r="A53" s="204">
        <f>'PRES. TOTAL CALENARIZADA 2013'!A56</f>
        <v>2711</v>
      </c>
      <c r="B53" s="205" t="str">
        <f>'PRES. TOTAL CALENARIZADA 2013'!C56</f>
        <v>Vestuario y uniformes</v>
      </c>
      <c r="C53" s="206">
        <f>'PRES. TOTAL CALENARIZADA 2013'!D56-K53</f>
        <v>0</v>
      </c>
      <c r="D53" s="263"/>
      <c r="E53" s="212" t="e">
        <f>#REF!+#REF!+#REF!+#REF!+#REF!+VINCULACIÓN!E131+#REF!+#REF!+#REF!</f>
        <v>#REF!</v>
      </c>
      <c r="F53" s="213" t="e">
        <f>#REF!+#REF!+#REF!+#REF!+#REF!+VINCULACIÓN!F131+#REF!+#REF!+#REF!</f>
        <v>#REF!</v>
      </c>
      <c r="G53" s="213" t="e">
        <f>#REF!+#REF!+#REF!+#REF!+#REF!+VINCULACIÓN!G131+#REF!+#REF!+#REF!</f>
        <v>#REF!</v>
      </c>
      <c r="H53" s="213" t="e">
        <f>#REF!+#REF!+#REF!+#REF!+#REF!+VINCULACIÓN!H131+#REF!+#REF!+#REF!</f>
        <v>#REF!</v>
      </c>
      <c r="I53" s="206" t="e">
        <f>#REF!</f>
        <v>#REF!</v>
      </c>
      <c r="J53" s="276"/>
      <c r="K53" s="285"/>
      <c r="L53" s="279"/>
      <c r="M53" s="280"/>
      <c r="N53" s="279"/>
      <c r="O53" s="261"/>
    </row>
    <row r="54" spans="1:15" ht="22.5" x14ac:dyDescent="0.2">
      <c r="A54" s="204">
        <f>'PRES. TOTAL CALENARIZADA 2013'!A57</f>
        <v>2721</v>
      </c>
      <c r="B54" s="205" t="str">
        <f>'PRES. TOTAL CALENARIZADA 2013'!C57</f>
        <v>Prendas de seguridad y protección personal</v>
      </c>
      <c r="C54" s="206">
        <f>'PRES. TOTAL CALENARIZADA 2013'!D57-K54</f>
        <v>0</v>
      </c>
      <c r="D54" s="263"/>
      <c r="E54" s="212" t="e">
        <f>#REF!+#REF!+#REF!+#REF!+#REF!+VINCULACIÓN!E132+#REF!+#REF!+#REF!</f>
        <v>#REF!</v>
      </c>
      <c r="F54" s="213" t="e">
        <f>#REF!+#REF!+#REF!+#REF!+#REF!+VINCULACIÓN!F132+#REF!+#REF!+#REF!</f>
        <v>#REF!</v>
      </c>
      <c r="G54" s="213" t="e">
        <f>#REF!+#REF!+#REF!+#REF!+#REF!+VINCULACIÓN!G132+#REF!+#REF!+#REF!</f>
        <v>#REF!</v>
      </c>
      <c r="H54" s="213" t="e">
        <f>#REF!+#REF!+#REF!+#REF!+#REF!+VINCULACIÓN!H132+#REF!+#REF!+#REF!</f>
        <v>#REF!</v>
      </c>
      <c r="I54" s="206" t="e">
        <f>#REF!</f>
        <v>#REF!</v>
      </c>
      <c r="J54" s="276"/>
      <c r="K54" s="285"/>
      <c r="L54" s="279"/>
      <c r="M54" s="280"/>
      <c r="N54" s="279"/>
      <c r="O54" s="261"/>
    </row>
    <row r="55" spans="1:15" x14ac:dyDescent="0.2">
      <c r="A55" s="204">
        <f>'PRES. TOTAL CALENARIZADA 2013'!A58</f>
        <v>2731</v>
      </c>
      <c r="B55" s="205" t="str">
        <f>'PRES. TOTAL CALENARIZADA 2013'!C58</f>
        <v>Artículos deportivos</v>
      </c>
      <c r="C55" s="206">
        <f>'PRES. TOTAL CALENARIZADA 2013'!D58-K55</f>
        <v>0</v>
      </c>
      <c r="D55" s="263"/>
      <c r="E55" s="212" t="e">
        <f>#REF!+#REF!+#REF!+#REF!+#REF!+VINCULACIÓN!E133+#REF!+#REF!+#REF!</f>
        <v>#REF!</v>
      </c>
      <c r="F55" s="213" t="e">
        <f>#REF!+#REF!+#REF!+#REF!+#REF!+VINCULACIÓN!F133+#REF!+#REF!+#REF!</f>
        <v>#REF!</v>
      </c>
      <c r="G55" s="213" t="e">
        <f>#REF!+#REF!+#REF!+#REF!+#REF!+VINCULACIÓN!G133+#REF!+#REF!+#REF!</f>
        <v>#REF!</v>
      </c>
      <c r="H55" s="213" t="e">
        <f>#REF!+#REF!+#REF!+#REF!+#REF!+VINCULACIÓN!H133+#REF!+#REF!+#REF!</f>
        <v>#REF!</v>
      </c>
      <c r="I55" s="206" t="e">
        <f>#REF!</f>
        <v>#REF!</v>
      </c>
      <c r="J55" s="276"/>
      <c r="K55" s="285"/>
      <c r="L55" s="279"/>
      <c r="M55" s="280"/>
      <c r="N55" s="279"/>
      <c r="O55" s="261"/>
    </row>
    <row r="56" spans="1:15" x14ac:dyDescent="0.2">
      <c r="A56" s="204">
        <f>'PRES. TOTAL CALENARIZADA 2013'!A59</f>
        <v>2911</v>
      </c>
      <c r="B56" s="205" t="str">
        <f>'PRES. TOTAL CALENARIZADA 2013'!C59</f>
        <v>Herramientas menores</v>
      </c>
      <c r="C56" s="206">
        <f>'PRES. TOTAL CALENARIZADA 2013'!D59-K56</f>
        <v>-20000</v>
      </c>
      <c r="D56" s="263"/>
      <c r="E56" s="212" t="e">
        <f>#REF!+#REF!+#REF!+#REF!+#REF!+VINCULACIÓN!E134+#REF!+#REF!+#REF!</f>
        <v>#REF!</v>
      </c>
      <c r="F56" s="213" t="e">
        <f>#REF!+#REF!+#REF!+#REF!+#REF!+VINCULACIÓN!F134+#REF!+#REF!+#REF!</f>
        <v>#REF!</v>
      </c>
      <c r="G56" s="213" t="e">
        <f>#REF!+#REF!+#REF!+#REF!+#REF!+VINCULACIÓN!G134+#REF!+#REF!+#REF!</f>
        <v>#REF!</v>
      </c>
      <c r="H56" s="213" t="e">
        <f>#REF!+#REF!+#REF!+#REF!+#REF!+VINCULACIÓN!H134+#REF!+#REF!+#REF!</f>
        <v>#REF!</v>
      </c>
      <c r="I56" s="206" t="e">
        <f>#REF!</f>
        <v>#REF!</v>
      </c>
      <c r="J56" s="276"/>
      <c r="K56" s="285">
        <v>20000</v>
      </c>
      <c r="L56" s="279"/>
      <c r="M56" s="280"/>
      <c r="N56" s="279"/>
      <c r="O56" s="261"/>
    </row>
    <row r="57" spans="1:15" ht="13.5" customHeight="1" x14ac:dyDescent="0.2">
      <c r="A57" s="204">
        <f>'PRES. TOTAL CALENARIZADA 2013'!A60</f>
        <v>2921</v>
      </c>
      <c r="B57" s="205" t="str">
        <f>'PRES. TOTAL CALENARIZADA 2013'!C60</f>
        <v>Refacciones y accesorios menores de edificios</v>
      </c>
      <c r="C57" s="206">
        <f>'PRES. TOTAL CALENARIZADA 2013'!D60-K57</f>
        <v>0</v>
      </c>
      <c r="D57" s="263"/>
      <c r="E57" s="212" t="e">
        <f>#REF!+#REF!+#REF!+#REF!+#REF!+VINCULACIÓN!E135+#REF!+#REF!+#REF!</f>
        <v>#REF!</v>
      </c>
      <c r="F57" s="213" t="e">
        <f>#REF!+#REF!+#REF!+#REF!+#REF!+VINCULACIÓN!F135+#REF!+#REF!+#REF!</f>
        <v>#REF!</v>
      </c>
      <c r="G57" s="213" t="e">
        <f>#REF!+#REF!+#REF!+#REF!+#REF!+VINCULACIÓN!G135+#REF!+#REF!+#REF!</f>
        <v>#REF!</v>
      </c>
      <c r="H57" s="213" t="e">
        <f>#REF!+#REF!+#REF!+#REF!+#REF!+VINCULACIÓN!H135+#REF!+#REF!+#REF!</f>
        <v>#REF!</v>
      </c>
      <c r="I57" s="206" t="e">
        <f>#REF!</f>
        <v>#REF!</v>
      </c>
      <c r="J57" s="276"/>
      <c r="K57" s="285"/>
      <c r="L57" s="279"/>
      <c r="M57" s="280"/>
      <c r="N57" s="279"/>
      <c r="O57" s="261"/>
    </row>
    <row r="58" spans="1:15" ht="33.75" x14ac:dyDescent="0.2">
      <c r="A58" s="204">
        <f>'PRES. TOTAL CALENARIZADA 2013'!A61</f>
        <v>2931</v>
      </c>
      <c r="B58" s="205" t="str">
        <f>'PRES. TOTAL CALENARIZADA 2013'!C61</f>
        <v>Refacciones y accesorios menores de mobiliario y equipo de administración, educacional y recreativo</v>
      </c>
      <c r="C58" s="206">
        <f>'PRES. TOTAL CALENARIZADA 2013'!D61-K58</f>
        <v>0</v>
      </c>
      <c r="D58" s="263"/>
      <c r="E58" s="212" t="e">
        <f>#REF!+#REF!+#REF!+#REF!+#REF!+VINCULACIÓN!#REF!+#REF!+#REF!+#REF!</f>
        <v>#REF!</v>
      </c>
      <c r="F58" s="213" t="e">
        <f>#REF!+#REF!+#REF!+#REF!+#REF!+VINCULACIÓN!#REF!+#REF!+#REF!+#REF!</f>
        <v>#REF!</v>
      </c>
      <c r="G58" s="213" t="e">
        <f>#REF!+#REF!+#REF!+#REF!+#REF!+VINCULACIÓN!#REF!+#REF!+#REF!+#REF!</f>
        <v>#REF!</v>
      </c>
      <c r="H58" s="213" t="e">
        <f>#REF!+#REF!+#REF!+#REF!+#REF!+VINCULACIÓN!#REF!+#REF!+#REF!+#REF!</f>
        <v>#REF!</v>
      </c>
      <c r="I58" s="206" t="e">
        <f>#REF!</f>
        <v>#REF!</v>
      </c>
      <c r="J58" s="276"/>
      <c r="K58" s="285"/>
      <c r="L58" s="279"/>
      <c r="M58" s="280"/>
      <c r="N58" s="279"/>
      <c r="O58" s="261"/>
    </row>
    <row r="59" spans="1:15" ht="33.75" x14ac:dyDescent="0.2">
      <c r="A59" s="204">
        <f>'PRES. TOTAL CALENARIZADA 2013'!A62</f>
        <v>2941</v>
      </c>
      <c r="B59" s="205" t="str">
        <f>'PRES. TOTAL CALENARIZADA 2013'!C62</f>
        <v>Refacciones y accesorios menores de equipo de computo y tecnologías de información</v>
      </c>
      <c r="C59" s="206">
        <f>'PRES. TOTAL CALENARIZADA 2013'!D62-K59</f>
        <v>0</v>
      </c>
      <c r="D59" s="263"/>
      <c r="E59" s="212" t="e">
        <f>#REF!+#REF!+#REF!+#REF!+#REF!+VINCULACIÓN!#REF!+#REF!+#REF!+#REF!</f>
        <v>#REF!</v>
      </c>
      <c r="F59" s="213" t="e">
        <f>#REF!+#REF!+#REF!+#REF!+#REF!+VINCULACIÓN!#REF!+#REF!+#REF!+#REF!</f>
        <v>#REF!</v>
      </c>
      <c r="G59" s="213" t="e">
        <f>#REF!+#REF!+#REF!+#REF!+#REF!+VINCULACIÓN!#REF!+#REF!+#REF!+#REF!</f>
        <v>#REF!</v>
      </c>
      <c r="H59" s="213" t="e">
        <f>#REF!+#REF!+#REF!+#REF!+#REF!+VINCULACIÓN!#REF!+#REF!+#REF!+#REF!</f>
        <v>#REF!</v>
      </c>
      <c r="I59" s="206" t="e">
        <f>#REF!</f>
        <v>#REF!</v>
      </c>
      <c r="J59" s="276"/>
      <c r="K59" s="285"/>
      <c r="L59" s="279"/>
      <c r="M59" s="280"/>
      <c r="N59" s="279"/>
      <c r="O59" s="261"/>
    </row>
    <row r="60" spans="1:15" ht="33.75" x14ac:dyDescent="0.2">
      <c r="A60" s="204">
        <f>'PRES. TOTAL CALENARIZADA 2013'!A63</f>
        <v>2951</v>
      </c>
      <c r="B60" s="205" t="str">
        <f>'PRES. TOTAL CALENARIZADA 2013'!C63</f>
        <v>Refacciones y accesorios menores de equipo e instrumental medico y de laboratorio</v>
      </c>
      <c r="C60" s="206">
        <f>'PRES. TOTAL CALENARIZADA 2013'!D63-K60</f>
        <v>0</v>
      </c>
      <c r="D60" s="263"/>
      <c r="E60" s="212" t="e">
        <f>#REF!+#REF!+#REF!+#REF!+#REF!+VINCULACIÓN!#REF!+#REF!+#REF!+#REF!</f>
        <v>#REF!</v>
      </c>
      <c r="F60" s="213" t="e">
        <f>#REF!+#REF!+#REF!+#REF!+#REF!+VINCULACIÓN!#REF!+#REF!+#REF!+#REF!</f>
        <v>#REF!</v>
      </c>
      <c r="G60" s="213" t="e">
        <f>#REF!+#REF!+#REF!+#REF!+#REF!+VINCULACIÓN!#REF!+#REF!+#REF!+#REF!</f>
        <v>#REF!</v>
      </c>
      <c r="H60" s="213" t="e">
        <f>#REF!+#REF!+#REF!+#REF!+#REF!+VINCULACIÓN!#REF!+#REF!+#REF!+#REF!</f>
        <v>#REF!</v>
      </c>
      <c r="I60" s="206" t="e">
        <f>#REF!</f>
        <v>#REF!</v>
      </c>
      <c r="J60" s="276"/>
      <c r="K60" s="285"/>
      <c r="L60" s="279"/>
      <c r="M60" s="280"/>
      <c r="N60" s="279"/>
      <c r="O60" s="261"/>
    </row>
    <row r="61" spans="1:15" ht="22.5" x14ac:dyDescent="0.2">
      <c r="A61" s="204">
        <f>'PRES. TOTAL CALENARIZADA 2013'!A64</f>
        <v>2961</v>
      </c>
      <c r="B61" s="205" t="str">
        <f>'PRES. TOTAL CALENARIZADA 2013'!C64</f>
        <v>Refacciones y accesorios menores de equipo de transporte</v>
      </c>
      <c r="C61" s="206">
        <f>'PRES. TOTAL CALENARIZADA 2013'!D64-K61</f>
        <v>0</v>
      </c>
      <c r="D61" s="263"/>
      <c r="E61" s="212" t="e">
        <f>#REF!+#REF!+#REF!+#REF!+#REF!+VINCULACIÓN!#REF!+#REF!+#REF!+#REF!</f>
        <v>#REF!</v>
      </c>
      <c r="F61" s="213" t="e">
        <f>#REF!+#REF!+#REF!+#REF!+#REF!+VINCULACIÓN!#REF!+#REF!+#REF!+#REF!</f>
        <v>#REF!</v>
      </c>
      <c r="G61" s="213" t="e">
        <f>#REF!+#REF!+#REF!+#REF!+#REF!+VINCULACIÓN!#REF!+#REF!+#REF!+#REF!</f>
        <v>#REF!</v>
      </c>
      <c r="H61" s="213" t="e">
        <f>#REF!+#REF!+#REF!+#REF!+#REF!+VINCULACIÓN!#REF!+#REF!+#REF!+#REF!</f>
        <v>#REF!</v>
      </c>
      <c r="I61" s="206" t="e">
        <f>#REF!</f>
        <v>#REF!</v>
      </c>
      <c r="J61" s="276"/>
      <c r="K61" s="285"/>
      <c r="L61" s="279"/>
      <c r="M61" s="280"/>
      <c r="N61" s="279"/>
      <c r="O61" s="261"/>
    </row>
    <row r="62" spans="1:15" ht="22.5" x14ac:dyDescent="0.2">
      <c r="A62" s="204">
        <f>'PRES. TOTAL CALENARIZADA 2013'!A65</f>
        <v>2981</v>
      </c>
      <c r="B62" s="205" t="str">
        <f>'PRES. TOTAL CALENARIZADA 2013'!C65</f>
        <v>Refacciones y accesorios menores de maquinaria y otros equipos</v>
      </c>
      <c r="C62" s="206">
        <f>'PRES. TOTAL CALENARIZADA 2013'!D65-K62</f>
        <v>0</v>
      </c>
      <c r="D62" s="263"/>
      <c r="E62" s="212" t="e">
        <f>#REF!+#REF!+#REF!+#REF!+#REF!+VINCULACIÓN!#REF!+#REF!+#REF!+#REF!</f>
        <v>#REF!</v>
      </c>
      <c r="F62" s="213" t="e">
        <f>#REF!+#REF!+#REF!+#REF!+#REF!+VINCULACIÓN!#REF!+#REF!+#REF!+#REF!</f>
        <v>#REF!</v>
      </c>
      <c r="G62" s="213" t="e">
        <f>#REF!+#REF!+#REF!+#REF!+#REF!+VINCULACIÓN!#REF!+#REF!+#REF!+#REF!</f>
        <v>#REF!</v>
      </c>
      <c r="H62" s="213" t="e">
        <f>#REF!+#REF!+#REF!+#REF!+#REF!+VINCULACIÓN!#REF!+#REF!+#REF!+#REF!</f>
        <v>#REF!</v>
      </c>
      <c r="I62" s="206" t="e">
        <f>#REF!</f>
        <v>#REF!</v>
      </c>
      <c r="J62" s="276"/>
      <c r="K62" s="285"/>
      <c r="L62" s="279"/>
      <c r="M62" s="280"/>
      <c r="N62" s="279"/>
      <c r="O62" s="261"/>
    </row>
    <row r="63" spans="1:15" ht="23.25" thickBot="1" x14ac:dyDescent="0.25">
      <c r="A63" s="207">
        <f>'PRES. TOTAL CALENARIZADA 2013'!A66</f>
        <v>2991</v>
      </c>
      <c r="B63" s="208" t="str">
        <f>'PRES. TOTAL CALENARIZADA 2013'!C66</f>
        <v>Refacciones y accesorios menores otros bienes muebles</v>
      </c>
      <c r="C63" s="209">
        <f>'PRES. TOTAL CALENARIZADA 2013'!D66-K63</f>
        <v>0</v>
      </c>
      <c r="D63" s="263"/>
      <c r="E63" s="214" t="e">
        <f>#REF!+#REF!+#REF!+#REF!+#REF!+VINCULACIÓN!#REF!+#REF!+#REF!+#REF!</f>
        <v>#REF!</v>
      </c>
      <c r="F63" s="215" t="e">
        <f>#REF!+#REF!+#REF!+#REF!+#REF!+VINCULACIÓN!#REF!+#REF!+#REF!+#REF!</f>
        <v>#REF!</v>
      </c>
      <c r="G63" s="215" t="e">
        <f>#REF!+#REF!+#REF!+#REF!+#REF!+VINCULACIÓN!#REF!+#REF!+#REF!+#REF!</f>
        <v>#REF!</v>
      </c>
      <c r="H63" s="215" t="e">
        <f>#REF!+#REF!+#REF!+#REF!+#REF!+VINCULACIÓN!#REF!+#REF!+#REF!+#REF!</f>
        <v>#REF!</v>
      </c>
      <c r="I63" s="209" t="e">
        <f>#REF!</f>
        <v>#REF!</v>
      </c>
      <c r="J63" s="276"/>
      <c r="K63" s="286"/>
      <c r="L63" s="279"/>
      <c r="M63" s="280"/>
      <c r="N63" s="279"/>
      <c r="O63" s="261"/>
    </row>
    <row r="64" spans="1:15" ht="20.25" customHeight="1" thickBot="1" x14ac:dyDescent="0.25">
      <c r="A64" s="293"/>
      <c r="B64" s="294" t="s">
        <v>184</v>
      </c>
      <c r="C64" s="295">
        <f>SUM(C26:C63)</f>
        <v>-305000</v>
      </c>
      <c r="D64" s="292"/>
      <c r="E64" s="295" t="e">
        <f t="shared" ref="E64:K64" si="1">SUM(E26:E63)</f>
        <v>#REF!</v>
      </c>
      <c r="F64" s="295" t="e">
        <f t="shared" si="1"/>
        <v>#REF!</v>
      </c>
      <c r="G64" s="295" t="e">
        <f t="shared" si="1"/>
        <v>#REF!</v>
      </c>
      <c r="H64" s="295" t="e">
        <f t="shared" si="1"/>
        <v>#REF!</v>
      </c>
      <c r="I64" s="295" t="e">
        <f t="shared" si="1"/>
        <v>#REF!</v>
      </c>
      <c r="J64" s="222"/>
      <c r="K64" s="295">
        <f t="shared" si="1"/>
        <v>305000</v>
      </c>
      <c r="L64" s="279"/>
      <c r="M64" s="280"/>
      <c r="N64" s="279"/>
      <c r="O64" s="261"/>
    </row>
    <row r="65" spans="1:15" x14ac:dyDescent="0.2">
      <c r="A65" s="216">
        <f>'PRES. TOTAL CALENARIZADA 2013'!A68</f>
        <v>3111</v>
      </c>
      <c r="B65" s="217" t="str">
        <f>'PRES. TOTAL CALENARIZADA 2013'!C68</f>
        <v>Energía Eléctrica</v>
      </c>
      <c r="C65" s="218">
        <f>'PRES. TOTAL CALENARIZADA 2013'!D68-K65</f>
        <v>0</v>
      </c>
      <c r="D65" s="296"/>
      <c r="E65" s="219" t="e">
        <f>#REF!+#REF!+#REF!+#REF!+#REF!+VINCULACIÓN!E137+#REF!+#REF!+#REF!</f>
        <v>#REF!</v>
      </c>
      <c r="F65" s="220" t="e">
        <f>#REF!+#REF!+#REF!+#REF!+#REF!+VINCULACIÓN!F137+#REF!+#REF!+#REF!</f>
        <v>#REF!</v>
      </c>
      <c r="G65" s="220" t="e">
        <f>#REF!+#REF!+#REF!+#REF!+#REF!+VINCULACIÓN!G137+#REF!+#REF!+#REF!</f>
        <v>#REF!</v>
      </c>
      <c r="H65" s="220" t="e">
        <f>#REF!+#REF!+#REF!+#REF!+#REF!+VINCULACIÓN!H137+#REF!+#REF!+#REF!</f>
        <v>#REF!</v>
      </c>
      <c r="I65" s="218" t="e">
        <f>#REF!</f>
        <v>#REF!</v>
      </c>
      <c r="J65" s="276"/>
      <c r="K65" s="284"/>
      <c r="L65" s="279"/>
      <c r="M65" s="280"/>
      <c r="N65" s="279"/>
      <c r="O65" s="261"/>
    </row>
    <row r="66" spans="1:15" x14ac:dyDescent="0.2">
      <c r="A66" s="204">
        <f>'PRES. TOTAL CALENARIZADA 2013'!A69</f>
        <v>3121</v>
      </c>
      <c r="B66" s="205" t="str">
        <f>'PRES. TOTAL CALENARIZADA 2013'!C69</f>
        <v>Gas</v>
      </c>
      <c r="C66" s="206">
        <f>'PRES. TOTAL CALENARIZADA 2013'!D69-K66</f>
        <v>0</v>
      </c>
      <c r="D66" s="296"/>
      <c r="E66" s="212" t="e">
        <f>#REF!+#REF!+#REF!+#REF!+#REF!+VINCULACIÓN!E138+#REF!+#REF!+#REF!</f>
        <v>#REF!</v>
      </c>
      <c r="F66" s="213" t="e">
        <f>#REF!+#REF!+#REF!+#REF!+#REF!+VINCULACIÓN!F138+#REF!+#REF!+#REF!</f>
        <v>#REF!</v>
      </c>
      <c r="G66" s="213" t="e">
        <f>#REF!+#REF!+#REF!+#REF!+#REF!+VINCULACIÓN!G138+#REF!+#REF!+#REF!</f>
        <v>#REF!</v>
      </c>
      <c r="H66" s="213" t="e">
        <f>#REF!+#REF!+#REF!+#REF!+#REF!+VINCULACIÓN!H138+#REF!+#REF!+#REF!</f>
        <v>#REF!</v>
      </c>
      <c r="I66" s="206" t="e">
        <f>#REF!</f>
        <v>#REF!</v>
      </c>
      <c r="J66" s="276"/>
      <c r="K66" s="285"/>
      <c r="L66" s="279"/>
      <c r="M66" s="280"/>
      <c r="N66" s="279"/>
      <c r="O66" s="261"/>
    </row>
    <row r="67" spans="1:15" x14ac:dyDescent="0.2">
      <c r="A67" s="204">
        <f>'PRES. TOTAL CALENARIZADA 2013'!A70</f>
        <v>3141</v>
      </c>
      <c r="B67" s="205" t="str">
        <f>'PRES. TOTAL CALENARIZADA 2013'!C70</f>
        <v>Telefonía tradicional</v>
      </c>
      <c r="C67" s="206">
        <f>'PRES. TOTAL CALENARIZADA 2013'!D70-K67</f>
        <v>0</v>
      </c>
      <c r="D67" s="296"/>
      <c r="E67" s="212" t="e">
        <f>#REF!+#REF!+#REF!+#REF!+#REF!+VINCULACIÓN!E139+#REF!+#REF!+#REF!</f>
        <v>#REF!</v>
      </c>
      <c r="F67" s="213" t="e">
        <f>#REF!+#REF!+#REF!+#REF!+#REF!+VINCULACIÓN!F139+#REF!+#REF!+#REF!</f>
        <v>#REF!</v>
      </c>
      <c r="G67" s="213" t="e">
        <f>#REF!+#REF!+#REF!+#REF!+#REF!+VINCULACIÓN!G139+#REF!+#REF!+#REF!</f>
        <v>#REF!</v>
      </c>
      <c r="H67" s="213" t="e">
        <f>#REF!+#REF!+#REF!+#REF!+#REF!+VINCULACIÓN!H139+#REF!+#REF!+#REF!</f>
        <v>#REF!</v>
      </c>
      <c r="I67" s="206" t="e">
        <f>#REF!</f>
        <v>#REF!</v>
      </c>
      <c r="J67" s="276"/>
      <c r="K67" s="285"/>
      <c r="L67" s="279"/>
      <c r="M67" s="280"/>
      <c r="N67" s="279"/>
      <c r="O67" s="261"/>
    </row>
    <row r="68" spans="1:15" x14ac:dyDescent="0.2">
      <c r="A68" s="204">
        <f>'PRES. TOTAL CALENARIZADA 2013'!A71</f>
        <v>3151</v>
      </c>
      <c r="B68" s="205" t="str">
        <f>'PRES. TOTAL CALENARIZADA 2013'!C71</f>
        <v>Telefonía celular</v>
      </c>
      <c r="C68" s="206">
        <f>'PRES. TOTAL CALENARIZADA 2013'!D71-K68</f>
        <v>-5000</v>
      </c>
      <c r="D68" s="296"/>
      <c r="E68" s="212" t="e">
        <f>#REF!+#REF!+#REF!+#REF!+#REF!+VINCULACIÓN!E140+#REF!+#REF!+#REF!</f>
        <v>#REF!</v>
      </c>
      <c r="F68" s="213" t="e">
        <f>#REF!+#REF!+#REF!+#REF!+#REF!+VINCULACIÓN!F140+#REF!+#REF!+#REF!</f>
        <v>#REF!</v>
      </c>
      <c r="G68" s="213" t="e">
        <f>#REF!+#REF!+#REF!+#REF!+#REF!+VINCULACIÓN!G140+#REF!+#REF!+#REF!</f>
        <v>#REF!</v>
      </c>
      <c r="H68" s="213" t="e">
        <f>#REF!+#REF!+#REF!+#REF!+#REF!+VINCULACIÓN!H140+#REF!+#REF!+#REF!</f>
        <v>#REF!</v>
      </c>
      <c r="I68" s="206" t="e">
        <f>#REF!</f>
        <v>#REF!</v>
      </c>
      <c r="J68" s="276"/>
      <c r="K68" s="285">
        <v>5000</v>
      </c>
      <c r="L68" s="279"/>
      <c r="M68" s="280"/>
      <c r="N68" s="279"/>
      <c r="O68" s="261"/>
    </row>
    <row r="69" spans="1:15" ht="22.5" x14ac:dyDescent="0.2">
      <c r="A69" s="204">
        <f>'PRES. TOTAL CALENARIZADA 2013'!A72</f>
        <v>3171</v>
      </c>
      <c r="B69" s="205" t="str">
        <f>'PRES. TOTAL CALENARIZADA 2013'!C72</f>
        <v>Servicios de Acceso de Internet, Redesy Procesamiento de Información</v>
      </c>
      <c r="C69" s="206">
        <f>'PRES. TOTAL CALENARIZADA 2013'!D72-K69</f>
        <v>0</v>
      </c>
      <c r="D69" s="296"/>
      <c r="E69" s="212" t="e">
        <f>#REF!+#REF!+#REF!+#REF!+#REF!+VINCULACIÓN!E141+#REF!+#REF!+#REF!</f>
        <v>#REF!</v>
      </c>
      <c r="F69" s="213" t="e">
        <f>#REF!+#REF!+#REF!+#REF!+#REF!+VINCULACIÓN!F141+#REF!+#REF!+#REF!</f>
        <v>#REF!</v>
      </c>
      <c r="G69" s="213" t="e">
        <f>#REF!+#REF!+#REF!+#REF!+#REF!+VINCULACIÓN!G141+#REF!+#REF!+#REF!</f>
        <v>#REF!</v>
      </c>
      <c r="H69" s="213" t="e">
        <f>#REF!+#REF!+#REF!+#REF!+#REF!+VINCULACIÓN!H141+#REF!+#REF!+#REF!</f>
        <v>#REF!</v>
      </c>
      <c r="I69" s="206" t="e">
        <f>#REF!</f>
        <v>#REF!</v>
      </c>
      <c r="J69" s="276"/>
      <c r="K69" s="285"/>
      <c r="L69" s="279"/>
      <c r="M69" s="280"/>
      <c r="N69" s="279"/>
      <c r="O69" s="261"/>
    </row>
    <row r="70" spans="1:15" x14ac:dyDescent="0.2">
      <c r="A70" s="204">
        <f>'PRES. TOTAL CALENARIZADA 2013'!A73</f>
        <v>3181</v>
      </c>
      <c r="B70" s="205" t="str">
        <f>'PRES. TOTAL CALENARIZADA 2013'!C73</f>
        <v>Servicio Postal</v>
      </c>
      <c r="C70" s="206">
        <f>'PRES. TOTAL CALENARIZADA 2013'!D73-K70</f>
        <v>-20000</v>
      </c>
      <c r="D70" s="296"/>
      <c r="E70" s="212" t="e">
        <f>#REF!+#REF!+#REF!+#REF!+#REF!+VINCULACIÓN!E142+#REF!+#REF!+#REF!</f>
        <v>#REF!</v>
      </c>
      <c r="F70" s="213" t="e">
        <f>#REF!+#REF!+#REF!+#REF!+#REF!+VINCULACIÓN!F142+#REF!+#REF!+#REF!</f>
        <v>#REF!</v>
      </c>
      <c r="G70" s="213" t="e">
        <f>#REF!+#REF!+#REF!+#REF!+#REF!+VINCULACIÓN!G142+#REF!+#REF!+#REF!</f>
        <v>#REF!</v>
      </c>
      <c r="H70" s="213" t="e">
        <f>#REF!+#REF!+#REF!+#REF!+#REF!+VINCULACIÓN!H142+#REF!+#REF!+#REF!</f>
        <v>#REF!</v>
      </c>
      <c r="I70" s="206" t="e">
        <f>#REF!</f>
        <v>#REF!</v>
      </c>
      <c r="J70" s="276"/>
      <c r="K70" s="285">
        <v>20000</v>
      </c>
      <c r="L70" s="279"/>
      <c r="M70" s="280"/>
      <c r="N70" s="279"/>
      <c r="O70" s="261"/>
    </row>
    <row r="71" spans="1:15" x14ac:dyDescent="0.2">
      <c r="A71" s="204">
        <f>'PRES. TOTAL CALENARIZADA 2013'!A74</f>
        <v>3221</v>
      </c>
      <c r="B71" s="205" t="str">
        <f>'PRES. TOTAL CALENARIZADA 2013'!C74</f>
        <v>Arrendamientos de edificios y locales</v>
      </c>
      <c r="C71" s="206">
        <f>'PRES. TOTAL CALENARIZADA 2013'!D74-K71</f>
        <v>0</v>
      </c>
      <c r="D71" s="296"/>
      <c r="E71" s="212" t="e">
        <f>#REF!+#REF!+#REF!+#REF!+#REF!+VINCULACIÓN!E143+#REF!+#REF!+#REF!</f>
        <v>#REF!</v>
      </c>
      <c r="F71" s="213" t="e">
        <f>#REF!+#REF!+#REF!+#REF!+#REF!+VINCULACIÓN!F143+#REF!+#REF!+#REF!</f>
        <v>#REF!</v>
      </c>
      <c r="G71" s="213" t="e">
        <f>#REF!+#REF!+#REF!+#REF!+#REF!+VINCULACIÓN!G143+#REF!+#REF!+#REF!</f>
        <v>#REF!</v>
      </c>
      <c r="H71" s="213" t="e">
        <f>#REF!+#REF!+#REF!+#REF!+#REF!+VINCULACIÓN!H143+#REF!+#REF!+#REF!</f>
        <v>#REF!</v>
      </c>
      <c r="I71" s="206" t="e">
        <f>#REF!</f>
        <v>#REF!</v>
      </c>
      <c r="J71" s="276"/>
      <c r="K71" s="285"/>
      <c r="L71" s="279"/>
      <c r="M71" s="280"/>
      <c r="N71" s="279"/>
      <c r="O71" s="261"/>
    </row>
    <row r="72" spans="1:15" x14ac:dyDescent="0.2">
      <c r="A72" s="204">
        <f>'PRES. TOTAL CALENARIZADA 2013'!A75</f>
        <v>3231</v>
      </c>
      <c r="B72" s="205" t="str">
        <f>'PRES. TOTAL CALENARIZADA 2013'!C75</f>
        <v>Arrendamiento de mobiliario y equipo</v>
      </c>
      <c r="C72" s="206">
        <f>'PRES. TOTAL CALENARIZADA 2013'!D75-K72</f>
        <v>0</v>
      </c>
      <c r="D72" s="296"/>
      <c r="E72" s="212" t="e">
        <f>#REF!+#REF!+#REF!+#REF!+#REF!+VINCULACIÓN!E144+#REF!+#REF!+#REF!</f>
        <v>#REF!</v>
      </c>
      <c r="F72" s="213" t="e">
        <f>#REF!+#REF!+#REF!+#REF!+#REF!+VINCULACIÓN!F144+#REF!+#REF!+#REF!</f>
        <v>#REF!</v>
      </c>
      <c r="G72" s="213" t="e">
        <f>#REF!+#REF!+#REF!+#REF!+#REF!+VINCULACIÓN!G144+#REF!+#REF!+#REF!</f>
        <v>#REF!</v>
      </c>
      <c r="H72" s="213" t="e">
        <f>#REF!+#REF!+#REF!+#REF!+#REF!+VINCULACIÓN!H144+#REF!+#REF!+#REF!</f>
        <v>#REF!</v>
      </c>
      <c r="I72" s="206" t="e">
        <f>#REF!</f>
        <v>#REF!</v>
      </c>
      <c r="J72" s="276"/>
      <c r="K72" s="285"/>
      <c r="L72" s="279"/>
      <c r="M72" s="280"/>
      <c r="N72" s="279"/>
      <c r="O72" s="261"/>
    </row>
    <row r="73" spans="1:15" ht="22.5" x14ac:dyDescent="0.2">
      <c r="A73" s="204">
        <f>'PRES. TOTAL CALENARIZADA 2013'!A76</f>
        <v>3261</v>
      </c>
      <c r="B73" s="205" t="str">
        <f>'PRES. TOTAL CALENARIZADA 2013'!C76</f>
        <v>Arrendamiento de maquinaria otros equipos y maquinaria</v>
      </c>
      <c r="C73" s="206">
        <f>'PRES. TOTAL CALENARIZADA 2013'!D76-K73</f>
        <v>0</v>
      </c>
      <c r="D73" s="296"/>
      <c r="E73" s="212" t="e">
        <f>#REF!+#REF!+#REF!+#REF!+#REF!+VINCULACIÓN!E145+#REF!+#REF!+#REF!</f>
        <v>#REF!</v>
      </c>
      <c r="F73" s="213" t="e">
        <f>#REF!+#REF!+#REF!+#REF!+#REF!+VINCULACIÓN!F145+#REF!+#REF!+#REF!</f>
        <v>#REF!</v>
      </c>
      <c r="G73" s="213" t="e">
        <f>#REF!+#REF!+#REF!+#REF!+#REF!+VINCULACIÓN!G145+#REF!+#REF!+#REF!</f>
        <v>#REF!</v>
      </c>
      <c r="H73" s="213" t="e">
        <f>#REF!+#REF!+#REF!+#REF!+#REF!+VINCULACIÓN!H145+#REF!+#REF!+#REF!</f>
        <v>#REF!</v>
      </c>
      <c r="I73" s="206" t="e">
        <f>#REF!</f>
        <v>#REF!</v>
      </c>
      <c r="J73" s="276"/>
      <c r="K73" s="285"/>
      <c r="L73" s="279"/>
      <c r="M73" s="280"/>
      <c r="N73" s="279"/>
      <c r="O73" s="261"/>
    </row>
    <row r="74" spans="1:15" ht="22.5" x14ac:dyDescent="0.2">
      <c r="A74" s="204">
        <f>'PRES. TOTAL CALENARIZADA 2013'!A77</f>
        <v>3311</v>
      </c>
      <c r="B74" s="205" t="str">
        <f>'PRES. TOTAL CALENARIZADA 2013'!C77</f>
        <v>Servicios legales, de contabilidad, auditoría y relacionados</v>
      </c>
      <c r="C74" s="206">
        <f>'PRES. TOTAL CALENARIZADA 2013'!D77-K74</f>
        <v>0</v>
      </c>
      <c r="D74" s="296"/>
      <c r="E74" s="212" t="e">
        <f>#REF!+#REF!+#REF!+#REF!+#REF!+VINCULACIÓN!E178+#REF!+#REF!+#REF!</f>
        <v>#REF!</v>
      </c>
      <c r="F74" s="213" t="e">
        <f>#REF!+#REF!+#REF!+#REF!+#REF!+VINCULACIÓN!F178+#REF!+#REF!+#REF!</f>
        <v>#REF!</v>
      </c>
      <c r="G74" s="213" t="e">
        <f>#REF!+#REF!+#REF!+#REF!+#REF!+VINCULACIÓN!G178+#REF!+#REF!+#REF!</f>
        <v>#REF!</v>
      </c>
      <c r="H74" s="213" t="e">
        <f>#REF!+#REF!+#REF!+#REF!+#REF!+VINCULACIÓN!H178+#REF!+#REF!+#REF!</f>
        <v>#REF!</v>
      </c>
      <c r="I74" s="206" t="e">
        <f>#REF!</f>
        <v>#REF!</v>
      </c>
      <c r="J74" s="276"/>
      <c r="K74" s="285"/>
      <c r="L74" s="279"/>
      <c r="M74" s="280"/>
      <c r="N74" s="279"/>
      <c r="O74" s="261"/>
    </row>
    <row r="75" spans="1:15" ht="22.5" x14ac:dyDescent="0.2">
      <c r="A75" s="204">
        <f>'PRES. TOTAL CALENARIZADA 2013'!A78</f>
        <v>3331</v>
      </c>
      <c r="B75" s="205" t="str">
        <f>'PRES. TOTAL CALENARIZADA 2013'!C78</f>
        <v>Servicios de Consultoria administrativa, procesos, tecnica y TI</v>
      </c>
      <c r="C75" s="206">
        <f>'PRES. TOTAL CALENARIZADA 2013'!D78-K75</f>
        <v>0</v>
      </c>
      <c r="D75" s="296"/>
      <c r="E75" s="212" t="e">
        <f>#REF!+#REF!+#REF!+#REF!+#REF!+VINCULACIÓN!E179+#REF!+#REF!+#REF!</f>
        <v>#REF!</v>
      </c>
      <c r="F75" s="213" t="e">
        <f>#REF!+#REF!+#REF!+#REF!+#REF!+VINCULACIÓN!F179+#REF!+#REF!+#REF!</f>
        <v>#REF!</v>
      </c>
      <c r="G75" s="213" t="e">
        <f>#REF!+#REF!+#REF!+#REF!+#REF!+VINCULACIÓN!G179+#REF!+#REF!+#REF!</f>
        <v>#REF!</v>
      </c>
      <c r="H75" s="213" t="e">
        <f>#REF!+#REF!+#REF!+#REF!+#REF!+VINCULACIÓN!H179+#REF!+#REF!+#REF!</f>
        <v>#REF!</v>
      </c>
      <c r="I75" s="206" t="e">
        <f>#REF!</f>
        <v>#REF!</v>
      </c>
      <c r="J75" s="276"/>
      <c r="K75" s="285"/>
      <c r="L75" s="279"/>
      <c r="M75" s="280"/>
      <c r="N75" s="279"/>
      <c r="O75" s="261"/>
    </row>
    <row r="76" spans="1:15" x14ac:dyDescent="0.2">
      <c r="A76" s="204">
        <f>'PRES. TOTAL CALENARIZADA 2013'!A79</f>
        <v>3341</v>
      </c>
      <c r="B76" s="205" t="str">
        <f>'PRES. TOTAL CALENARIZADA 2013'!C79</f>
        <v>Capacitación institucional</v>
      </c>
      <c r="C76" s="206">
        <f>'PRES. TOTAL CALENARIZADA 2013'!D79-K76</f>
        <v>0</v>
      </c>
      <c r="D76" s="296"/>
      <c r="E76" s="212" t="e">
        <f>#REF!+#REF!+#REF!+#REF!+#REF!+VINCULACIÓN!E180+#REF!+#REF!+#REF!</f>
        <v>#REF!</v>
      </c>
      <c r="F76" s="213" t="e">
        <f>#REF!+#REF!+#REF!+#REF!+#REF!+VINCULACIÓN!F180+#REF!+#REF!+#REF!</f>
        <v>#REF!</v>
      </c>
      <c r="G76" s="213" t="e">
        <f>#REF!+#REF!+#REF!+#REF!+#REF!+VINCULACIÓN!G180+#REF!+#REF!+#REF!</f>
        <v>#REF!</v>
      </c>
      <c r="H76" s="213" t="e">
        <f>#REF!+#REF!+#REF!+#REF!+#REF!+VINCULACIÓN!H180+#REF!+#REF!+#REF!</f>
        <v>#REF!</v>
      </c>
      <c r="I76" s="206" t="e">
        <f>#REF!</f>
        <v>#REF!</v>
      </c>
      <c r="J76" s="276"/>
      <c r="K76" s="285"/>
      <c r="L76" s="279"/>
      <c r="M76" s="280"/>
      <c r="N76" s="279"/>
      <c r="O76" s="261"/>
    </row>
    <row r="77" spans="1:15" x14ac:dyDescent="0.2">
      <c r="A77" s="204">
        <f>'PRES. TOTAL CALENARIZADA 2013'!A80</f>
        <v>3342</v>
      </c>
      <c r="B77" s="205" t="str">
        <f>'PRES. TOTAL CALENARIZADA 2013'!C80</f>
        <v>Capacitación especializada</v>
      </c>
      <c r="C77" s="206">
        <f>'PRES. TOTAL CALENARIZADA 2013'!D80-K77</f>
        <v>0</v>
      </c>
      <c r="D77" s="296"/>
      <c r="E77" s="212" t="e">
        <f>#REF!+#REF!+#REF!+#REF!+#REF!+VINCULACIÓN!E181+#REF!+#REF!+#REF!</f>
        <v>#REF!</v>
      </c>
      <c r="F77" s="213" t="e">
        <f>#REF!+#REF!+#REF!+#REF!+#REF!+VINCULACIÓN!F181+#REF!+#REF!+#REF!</f>
        <v>#REF!</v>
      </c>
      <c r="G77" s="213" t="e">
        <f>#REF!+#REF!+#REF!+#REF!+#REF!+VINCULACIÓN!G181+#REF!+#REF!+#REF!</f>
        <v>#REF!</v>
      </c>
      <c r="H77" s="213" t="e">
        <f>#REF!+#REF!+#REF!+#REF!+#REF!+VINCULACIÓN!H181+#REF!+#REF!+#REF!</f>
        <v>#REF!</v>
      </c>
      <c r="I77" s="206" t="e">
        <f>#REF!</f>
        <v>#REF!</v>
      </c>
      <c r="J77" s="276"/>
      <c r="K77" s="285"/>
      <c r="L77" s="279"/>
      <c r="M77" s="280"/>
      <c r="N77" s="279"/>
      <c r="O77" s="261"/>
    </row>
    <row r="78" spans="1:15" ht="22.5" x14ac:dyDescent="0.2">
      <c r="A78" s="204">
        <f>'PRES. TOTAL CALENARIZADA 2013'!A81</f>
        <v>3361</v>
      </c>
      <c r="B78" s="205" t="str">
        <f>'PRES. TOTAL CALENARIZADA 2013'!C81</f>
        <v>Servicios de apoyo administrativo, fotocopiado</v>
      </c>
      <c r="C78" s="206">
        <f>'PRES. TOTAL CALENARIZADA 2013'!D81-K78</f>
        <v>0</v>
      </c>
      <c r="D78" s="296"/>
      <c r="E78" s="212" t="e">
        <f>#REF!+#REF!+#REF!+#REF!+#REF!+VINCULACIÓN!E182+#REF!+#REF!+#REF!</f>
        <v>#REF!</v>
      </c>
      <c r="F78" s="213" t="e">
        <f>#REF!+#REF!+#REF!+#REF!+#REF!+VINCULACIÓN!F182+#REF!+#REF!+#REF!</f>
        <v>#REF!</v>
      </c>
      <c r="G78" s="213" t="e">
        <f>#REF!+#REF!+#REF!+#REF!+#REF!+VINCULACIÓN!G182+#REF!+#REF!+#REF!</f>
        <v>#REF!</v>
      </c>
      <c r="H78" s="213" t="e">
        <f>#REF!+#REF!+#REF!+#REF!+#REF!+VINCULACIÓN!H182+#REF!+#REF!+#REF!</f>
        <v>#REF!</v>
      </c>
      <c r="I78" s="206" t="e">
        <f>#REF!</f>
        <v>#REF!</v>
      </c>
      <c r="J78" s="276"/>
      <c r="K78" s="285"/>
      <c r="L78" s="279"/>
      <c r="M78" s="280"/>
      <c r="N78" s="279"/>
      <c r="O78" s="261"/>
    </row>
    <row r="79" spans="1:15" x14ac:dyDescent="0.2">
      <c r="A79" s="204">
        <f>'PRES. TOTAL CALENARIZADA 2013'!A82</f>
        <v>3362</v>
      </c>
      <c r="B79" s="205" t="str">
        <f>'PRES. TOTAL CALENARIZADA 2013'!C82</f>
        <v>Impresiones de papeleria oficial</v>
      </c>
      <c r="C79" s="206">
        <f>'PRES. TOTAL CALENARIZADA 2013'!D82-K79</f>
        <v>-20000</v>
      </c>
      <c r="D79" s="296"/>
      <c r="E79" s="212" t="e">
        <f>#REF!+#REF!+#REF!+#REF!+#REF!+VINCULACIÓN!E183+#REF!+#REF!+#REF!</f>
        <v>#REF!</v>
      </c>
      <c r="F79" s="213" t="e">
        <f>#REF!+#REF!+#REF!+#REF!+#REF!+VINCULACIÓN!F183+#REF!+#REF!+#REF!</f>
        <v>#REF!</v>
      </c>
      <c r="G79" s="213" t="e">
        <f>#REF!+#REF!+#REF!+#REF!+#REF!+VINCULACIÓN!G183+#REF!+#REF!+#REF!</f>
        <v>#REF!</v>
      </c>
      <c r="H79" s="213" t="e">
        <f>#REF!+#REF!+#REF!+#REF!+#REF!+VINCULACIÓN!H183+#REF!+#REF!+#REF!</f>
        <v>#REF!</v>
      </c>
      <c r="I79" s="206" t="e">
        <f>#REF!</f>
        <v>#REF!</v>
      </c>
      <c r="J79" s="276"/>
      <c r="K79" s="285">
        <v>20000</v>
      </c>
      <c r="L79" s="279"/>
      <c r="M79" s="280"/>
      <c r="N79" s="279"/>
      <c r="O79" s="261"/>
    </row>
    <row r="80" spans="1:15" x14ac:dyDescent="0.2">
      <c r="A80" s="204">
        <f>'PRES. TOTAL CALENARIZADA 2013'!A83</f>
        <v>3381</v>
      </c>
      <c r="B80" s="205" t="str">
        <f>'PRES. TOTAL CALENARIZADA 2013'!C83</f>
        <v>Servicios de vigilancia</v>
      </c>
      <c r="C80" s="206">
        <f>'PRES. TOTAL CALENARIZADA 2013'!D83-K80</f>
        <v>0</v>
      </c>
      <c r="D80" s="296"/>
      <c r="E80" s="212" t="e">
        <f>#REF!+#REF!+#REF!+#REF!+#REF!+VINCULACIÓN!E184+#REF!+#REF!+#REF!</f>
        <v>#REF!</v>
      </c>
      <c r="F80" s="213" t="e">
        <f>#REF!+#REF!+#REF!+#REF!+#REF!+VINCULACIÓN!F184+#REF!+#REF!+#REF!</f>
        <v>#REF!</v>
      </c>
      <c r="G80" s="213" t="e">
        <f>#REF!+#REF!+#REF!+#REF!+#REF!+VINCULACIÓN!G184+#REF!+#REF!+#REF!</f>
        <v>#REF!</v>
      </c>
      <c r="H80" s="213" t="e">
        <f>#REF!+#REF!+#REF!+#REF!+#REF!+VINCULACIÓN!H184+#REF!+#REF!+#REF!</f>
        <v>#REF!</v>
      </c>
      <c r="I80" s="206" t="e">
        <f>#REF!</f>
        <v>#REF!</v>
      </c>
      <c r="J80" s="276"/>
      <c r="K80" s="285"/>
      <c r="L80" s="279"/>
      <c r="M80" s="280"/>
      <c r="N80" s="279"/>
      <c r="O80" s="261"/>
    </row>
    <row r="81" spans="1:15" ht="22.5" x14ac:dyDescent="0.2">
      <c r="A81" s="204">
        <f>'PRES. TOTAL CALENARIZADA 2013'!A84</f>
        <v>3391</v>
      </c>
      <c r="B81" s="205" t="str">
        <f>'PRES. TOTAL CALENARIZADA 2013'!C84</f>
        <v>Servicios profesionales, científicos y técnicos integrales</v>
      </c>
      <c r="C81" s="206">
        <f>'PRES. TOTAL CALENARIZADA 2013'!D84-K81</f>
        <v>0</v>
      </c>
      <c r="D81" s="296"/>
      <c r="E81" s="212" t="e">
        <f>#REF!+#REF!+#REF!+#REF!+#REF!+VINCULACIÓN!E185+#REF!+#REF!+#REF!</f>
        <v>#REF!</v>
      </c>
      <c r="F81" s="213" t="e">
        <f>#REF!+#REF!+#REF!+#REF!+#REF!+VINCULACIÓN!F185+#REF!+#REF!+#REF!</f>
        <v>#REF!</v>
      </c>
      <c r="G81" s="213" t="e">
        <f>#REF!+#REF!+#REF!+#REF!+#REF!+VINCULACIÓN!G185+#REF!+#REF!+#REF!</f>
        <v>#REF!</v>
      </c>
      <c r="H81" s="213" t="e">
        <f>#REF!+#REF!+#REF!+#REF!+#REF!+VINCULACIÓN!H185+#REF!+#REF!+#REF!</f>
        <v>#REF!</v>
      </c>
      <c r="I81" s="206" t="e">
        <f>#REF!</f>
        <v>#REF!</v>
      </c>
      <c r="J81" s="276"/>
      <c r="K81" s="285"/>
      <c r="L81" s="279"/>
      <c r="M81" s="280"/>
      <c r="N81" s="279"/>
      <c r="O81" s="261"/>
    </row>
    <row r="82" spans="1:15" x14ac:dyDescent="0.2">
      <c r="A82" s="204">
        <f>'PRES. TOTAL CALENARIZADA 2013'!A85</f>
        <v>3411</v>
      </c>
      <c r="B82" s="205" t="str">
        <f>'PRES. TOTAL CALENARIZADA 2013'!C85</f>
        <v>Servicios financieros y bancarios</v>
      </c>
      <c r="C82" s="206">
        <f>'PRES. TOTAL CALENARIZADA 2013'!D85-K82</f>
        <v>0</v>
      </c>
      <c r="D82" s="296"/>
      <c r="E82" s="212" t="e">
        <f>#REF!+#REF!+#REF!+#REF!+#REF!+VINCULACIÓN!E186+#REF!+#REF!+#REF!</f>
        <v>#REF!</v>
      </c>
      <c r="F82" s="213" t="e">
        <f>#REF!+#REF!+#REF!+#REF!+#REF!+VINCULACIÓN!F186+#REF!+#REF!+#REF!</f>
        <v>#REF!</v>
      </c>
      <c r="G82" s="213" t="e">
        <f>#REF!+#REF!+#REF!+#REF!+#REF!+VINCULACIÓN!G186+#REF!+#REF!+#REF!</f>
        <v>#REF!</v>
      </c>
      <c r="H82" s="213" t="e">
        <f>#REF!+#REF!+#REF!+#REF!+#REF!+VINCULACIÓN!H186+#REF!+#REF!+#REF!</f>
        <v>#REF!</v>
      </c>
      <c r="I82" s="206" t="e">
        <f>#REF!</f>
        <v>#REF!</v>
      </c>
      <c r="J82" s="276"/>
      <c r="K82" s="285"/>
      <c r="L82" s="279"/>
      <c r="M82" s="280"/>
      <c r="N82" s="279"/>
      <c r="O82" s="261"/>
    </row>
    <row r="83" spans="1:15" x14ac:dyDescent="0.2">
      <c r="A83" s="204">
        <f>'PRES. TOTAL CALENARIZADA 2013'!A86</f>
        <v>3451</v>
      </c>
      <c r="B83" s="205" t="str">
        <f>'PRES. TOTAL CALENARIZADA 2013'!C86</f>
        <v>Seguros de bienes patrimoniales</v>
      </c>
      <c r="C83" s="206">
        <f>'PRES. TOTAL CALENARIZADA 2013'!D86-K83</f>
        <v>0</v>
      </c>
      <c r="D83" s="296"/>
      <c r="E83" s="212" t="e">
        <f>#REF!+#REF!+#REF!+#REF!+#REF!+VINCULACIÓN!E187+#REF!+#REF!+#REF!</f>
        <v>#REF!</v>
      </c>
      <c r="F83" s="213" t="e">
        <f>#REF!+#REF!+#REF!+#REF!+#REF!+VINCULACIÓN!F187+#REF!+#REF!+#REF!</f>
        <v>#REF!</v>
      </c>
      <c r="G83" s="213" t="e">
        <f>#REF!+#REF!+#REF!+#REF!+#REF!+VINCULACIÓN!G187+#REF!+#REF!+#REF!</f>
        <v>#REF!</v>
      </c>
      <c r="H83" s="213" t="e">
        <f>#REF!+#REF!+#REF!+#REF!+#REF!+VINCULACIÓN!H187+#REF!+#REF!+#REF!</f>
        <v>#REF!</v>
      </c>
      <c r="I83" s="206" t="e">
        <f>#REF!</f>
        <v>#REF!</v>
      </c>
      <c r="J83" s="276"/>
      <c r="K83" s="285"/>
      <c r="L83" s="279"/>
      <c r="M83" s="280"/>
      <c r="N83" s="279"/>
      <c r="O83" s="261"/>
    </row>
    <row r="84" spans="1:15" x14ac:dyDescent="0.2">
      <c r="A84" s="204">
        <f>'PRES. TOTAL CALENARIZADA 2013'!A87</f>
        <v>3471</v>
      </c>
      <c r="B84" s="205" t="str">
        <f>'PRES. TOTAL CALENARIZADA 2013'!C87</f>
        <v>fletes y maniobras</v>
      </c>
      <c r="C84" s="206">
        <f>'PRES. TOTAL CALENARIZADA 2013'!D87-K84</f>
        <v>0</v>
      </c>
      <c r="D84" s="296"/>
      <c r="E84" s="212" t="e">
        <f>#REF!+#REF!+#REF!+#REF!+#REF!+VINCULACIÓN!E188+#REF!+#REF!+#REF!</f>
        <v>#REF!</v>
      </c>
      <c r="F84" s="213" t="e">
        <f>#REF!+#REF!+#REF!+#REF!+#REF!+VINCULACIÓN!F188+#REF!+#REF!+#REF!</f>
        <v>#REF!</v>
      </c>
      <c r="G84" s="213" t="e">
        <f>#REF!+#REF!+#REF!+#REF!+#REF!+VINCULACIÓN!G188+#REF!+#REF!+#REF!</f>
        <v>#REF!</v>
      </c>
      <c r="H84" s="213" t="e">
        <f>#REF!+#REF!+#REF!+#REF!+#REF!+VINCULACIÓN!H188+#REF!+#REF!+#REF!</f>
        <v>#REF!</v>
      </c>
      <c r="I84" s="206" t="e">
        <f>#REF!</f>
        <v>#REF!</v>
      </c>
      <c r="J84" s="276"/>
      <c r="K84" s="285"/>
      <c r="L84" s="279"/>
      <c r="M84" s="280"/>
      <c r="N84" s="279"/>
      <c r="O84" s="261"/>
    </row>
    <row r="85" spans="1:15" ht="22.5" x14ac:dyDescent="0.2">
      <c r="A85" s="204">
        <f>'PRES. TOTAL CALENARIZADA 2013'!A88</f>
        <v>3511</v>
      </c>
      <c r="B85" s="205" t="str">
        <f>'PRES. TOTAL CALENARIZADA 2013'!C88</f>
        <v>Conservacion y mantenimiento menor de inmuebles</v>
      </c>
      <c r="C85" s="206">
        <f>'PRES. TOTAL CALENARIZADA 2013'!D88-K85</f>
        <v>0</v>
      </c>
      <c r="D85" s="296"/>
      <c r="E85" s="212" t="e">
        <f>#REF!+#REF!+#REF!+#REF!+#REF!+VINCULACIÓN!E189+#REF!+#REF!+#REF!</f>
        <v>#REF!</v>
      </c>
      <c r="F85" s="213" t="e">
        <f>#REF!+#REF!+#REF!+#REF!+#REF!+VINCULACIÓN!F189+#REF!+#REF!+#REF!</f>
        <v>#REF!</v>
      </c>
      <c r="G85" s="213" t="e">
        <f>#REF!+#REF!+#REF!+#REF!+#REF!+VINCULACIÓN!G189+#REF!+#REF!+#REF!</f>
        <v>#REF!</v>
      </c>
      <c r="H85" s="213" t="e">
        <f>#REF!+#REF!+#REF!+#REF!+#REF!+VINCULACIÓN!H189+#REF!+#REF!+#REF!</f>
        <v>#REF!</v>
      </c>
      <c r="I85" s="206" t="e">
        <f>#REF!</f>
        <v>#REF!</v>
      </c>
      <c r="J85" s="276"/>
      <c r="K85" s="285"/>
      <c r="L85" s="279"/>
      <c r="M85" s="280"/>
      <c r="N85" s="279"/>
      <c r="O85" s="261"/>
    </row>
    <row r="86" spans="1:15" ht="33.75" x14ac:dyDescent="0.2">
      <c r="A86" s="204">
        <f>'PRES. TOTAL CALENARIZADA 2013'!A89</f>
        <v>3531</v>
      </c>
      <c r="B86" s="205" t="str">
        <f>'PRES. TOTAL CALENARIZADA 2013'!C89</f>
        <v>Instalacion, reparación y mantenimiento de equipo de computo y tecnologías de la información</v>
      </c>
      <c r="C86" s="206">
        <f>'PRES. TOTAL CALENARIZADA 2013'!D89-K86</f>
        <v>0</v>
      </c>
      <c r="D86" s="296"/>
      <c r="E86" s="212" t="e">
        <f>#REF!+#REF!+#REF!+#REF!+#REF!+VINCULACIÓN!E190+#REF!+#REF!+#REF!</f>
        <v>#REF!</v>
      </c>
      <c r="F86" s="213" t="e">
        <f>#REF!+#REF!+#REF!+#REF!+#REF!+VINCULACIÓN!F190+#REF!+#REF!+#REF!</f>
        <v>#REF!</v>
      </c>
      <c r="G86" s="213" t="e">
        <f>#REF!+#REF!+#REF!+#REF!+#REF!+VINCULACIÓN!G190+#REF!+#REF!+#REF!</f>
        <v>#REF!</v>
      </c>
      <c r="H86" s="213" t="e">
        <f>#REF!+#REF!+#REF!+#REF!+#REF!+VINCULACIÓN!H190+#REF!+#REF!+#REF!</f>
        <v>#REF!</v>
      </c>
      <c r="I86" s="206" t="e">
        <f>#REF!</f>
        <v>#REF!</v>
      </c>
      <c r="J86" s="276"/>
      <c r="K86" s="285"/>
      <c r="L86" s="279"/>
      <c r="M86" s="280"/>
      <c r="N86" s="279"/>
      <c r="O86" s="261"/>
    </row>
    <row r="87" spans="1:15" ht="33.75" x14ac:dyDescent="0.2">
      <c r="A87" s="204">
        <f>'PRES. TOTAL CALENARIZADA 2013'!A90</f>
        <v>3541</v>
      </c>
      <c r="B87" s="205" t="str">
        <f>'PRES. TOTAL CALENARIZADA 2013'!C90</f>
        <v>Instalacion, reparación y mantenimiento de equipo e instrumenteal médico y de laboratorio</v>
      </c>
      <c r="C87" s="206">
        <f>'PRES. TOTAL CALENARIZADA 2013'!D90-K87</f>
        <v>0</v>
      </c>
      <c r="D87" s="296"/>
      <c r="E87" s="212" t="e">
        <f>#REF!+#REF!+#REF!+#REF!+#REF!+VINCULACIÓN!E191+#REF!+#REF!+#REF!</f>
        <v>#REF!</v>
      </c>
      <c r="F87" s="213" t="e">
        <f>#REF!+#REF!+#REF!+#REF!+#REF!+VINCULACIÓN!F191+#REF!+#REF!+#REF!</f>
        <v>#REF!</v>
      </c>
      <c r="G87" s="213" t="e">
        <f>#REF!+#REF!+#REF!+#REF!+#REF!+VINCULACIÓN!G191+#REF!+#REF!+#REF!</f>
        <v>#REF!</v>
      </c>
      <c r="H87" s="213" t="e">
        <f>#REF!+#REF!+#REF!+#REF!+#REF!+VINCULACIÓN!H191+#REF!+#REF!+#REF!</f>
        <v>#REF!</v>
      </c>
      <c r="I87" s="206" t="e">
        <f>#REF!</f>
        <v>#REF!</v>
      </c>
      <c r="J87" s="276"/>
      <c r="K87" s="285"/>
      <c r="L87" s="279"/>
      <c r="M87" s="280"/>
      <c r="N87" s="279"/>
      <c r="O87" s="261"/>
    </row>
    <row r="88" spans="1:15" ht="22.5" x14ac:dyDescent="0.2">
      <c r="A88" s="204">
        <f>'PRES. TOTAL CALENARIZADA 2013'!A91</f>
        <v>3551</v>
      </c>
      <c r="B88" s="205" t="str">
        <f>'PRES. TOTAL CALENARIZADA 2013'!C91</f>
        <v>Reparación y mantenimiento de equipo de transporte</v>
      </c>
      <c r="C88" s="206">
        <f>'PRES. TOTAL CALENARIZADA 2013'!D91-K88</f>
        <v>0</v>
      </c>
      <c r="D88" s="296"/>
      <c r="E88" s="212" t="e">
        <f>#REF!+#REF!+#REF!+#REF!+#REF!+VINCULACIÓN!E192+#REF!+#REF!+#REF!</f>
        <v>#REF!</v>
      </c>
      <c r="F88" s="213" t="e">
        <f>#REF!+#REF!+#REF!+#REF!+#REF!+VINCULACIÓN!F192+#REF!+#REF!+#REF!</f>
        <v>#REF!</v>
      </c>
      <c r="G88" s="213" t="e">
        <f>#REF!+#REF!+#REF!+#REF!+#REF!+VINCULACIÓN!G192+#REF!+#REF!+#REF!</f>
        <v>#REF!</v>
      </c>
      <c r="H88" s="213" t="e">
        <f>#REF!+#REF!+#REF!+#REF!+#REF!+VINCULACIÓN!H192+#REF!+#REF!+#REF!</f>
        <v>#REF!</v>
      </c>
      <c r="I88" s="206" t="e">
        <f>#REF!</f>
        <v>#REF!</v>
      </c>
      <c r="J88" s="276"/>
      <c r="K88" s="285"/>
      <c r="L88" s="279"/>
      <c r="M88" s="280"/>
      <c r="N88" s="279"/>
      <c r="O88" s="261"/>
    </row>
    <row r="89" spans="1:15" ht="33.75" x14ac:dyDescent="0.2">
      <c r="A89" s="204">
        <f>'PRES. TOTAL CALENARIZADA 2013'!A92</f>
        <v>3571</v>
      </c>
      <c r="B89" s="205" t="str">
        <f>'PRES. TOTAL CALENARIZADA 2013'!C92</f>
        <v>Instalación, reparacion y mantenimiento de maquinaria, otros equipos y herramienta</v>
      </c>
      <c r="C89" s="206">
        <f>'PRES. TOTAL CALENARIZADA 2013'!D92-K89</f>
        <v>0</v>
      </c>
      <c r="D89" s="296"/>
      <c r="E89" s="212" t="e">
        <f>#REF!+#REF!+#REF!+#REF!+#REF!+VINCULACIÓN!E193+#REF!+#REF!+#REF!</f>
        <v>#REF!</v>
      </c>
      <c r="F89" s="213" t="e">
        <f>#REF!+#REF!+#REF!+#REF!+#REF!+VINCULACIÓN!F193+#REF!+#REF!+#REF!</f>
        <v>#REF!</v>
      </c>
      <c r="G89" s="213" t="e">
        <f>#REF!+#REF!+#REF!+#REF!+#REF!+VINCULACIÓN!G193+#REF!+#REF!+#REF!</f>
        <v>#REF!</v>
      </c>
      <c r="H89" s="213" t="e">
        <f>#REF!+#REF!+#REF!+#REF!+#REF!+VINCULACIÓN!H193+#REF!+#REF!+#REF!</f>
        <v>#REF!</v>
      </c>
      <c r="I89" s="206" t="e">
        <f>#REF!</f>
        <v>#REF!</v>
      </c>
      <c r="J89" s="276"/>
      <c r="K89" s="285"/>
      <c r="L89" s="279"/>
      <c r="M89" s="280"/>
      <c r="N89" s="279"/>
      <c r="O89" s="261"/>
    </row>
    <row r="90" spans="1:15" ht="33.75" x14ac:dyDescent="0.2">
      <c r="A90" s="204">
        <f>'PRES. TOTAL CALENARIZADA 2013'!A93</f>
        <v>3572</v>
      </c>
      <c r="B90" s="205" t="str">
        <f>'PRES. TOTAL CALENARIZADA 2013'!C93</f>
        <v>Mantenimineto y conservación de maquinaria y equipo de trabajo específico</v>
      </c>
      <c r="C90" s="206">
        <f>'PRES. TOTAL CALENARIZADA 2013'!D93-K90</f>
        <v>-20000</v>
      </c>
      <c r="D90" s="296"/>
      <c r="E90" s="212" t="e">
        <f>#REF!+#REF!+#REF!+#REF!+#REF!+VINCULACIÓN!E194+#REF!+#REF!+#REF!</f>
        <v>#REF!</v>
      </c>
      <c r="F90" s="213" t="e">
        <f>#REF!+#REF!+#REF!+#REF!+#REF!+VINCULACIÓN!F194+#REF!+#REF!+#REF!</f>
        <v>#REF!</v>
      </c>
      <c r="G90" s="213" t="e">
        <f>#REF!+#REF!+#REF!+#REF!+#REF!+VINCULACIÓN!G194+#REF!+#REF!+#REF!</f>
        <v>#REF!</v>
      </c>
      <c r="H90" s="213" t="e">
        <f>#REF!+#REF!+#REF!+#REF!+#REF!+VINCULACIÓN!H194+#REF!+#REF!+#REF!</f>
        <v>#REF!</v>
      </c>
      <c r="I90" s="206" t="e">
        <f>#REF!</f>
        <v>#REF!</v>
      </c>
      <c r="J90" s="276"/>
      <c r="K90" s="285">
        <v>20000</v>
      </c>
      <c r="L90" s="279"/>
      <c r="M90" s="280"/>
      <c r="N90" s="279"/>
      <c r="O90" s="261"/>
    </row>
    <row r="91" spans="1:15" ht="22.5" x14ac:dyDescent="0.2">
      <c r="A91" s="204">
        <f>'PRES. TOTAL CALENARIZADA 2013'!A94</f>
        <v>3581</v>
      </c>
      <c r="B91" s="205" t="str">
        <f>'PRES. TOTAL CALENARIZADA 2013'!C94</f>
        <v>Servicios de limpieza y manejo de desechos</v>
      </c>
      <c r="C91" s="206">
        <f>'PRES. TOTAL CALENARIZADA 2013'!D94-K91</f>
        <v>0</v>
      </c>
      <c r="D91" s="296"/>
      <c r="E91" s="212" t="e">
        <f>#REF!+#REF!+#REF!+#REF!+#REF!+VINCULACIÓN!E195+#REF!+#REF!+#REF!</f>
        <v>#REF!</v>
      </c>
      <c r="F91" s="213" t="e">
        <f>#REF!+#REF!+#REF!+#REF!+#REF!+VINCULACIÓN!F195+#REF!+#REF!+#REF!</f>
        <v>#REF!</v>
      </c>
      <c r="G91" s="213" t="e">
        <f>#REF!+#REF!+#REF!+#REF!+#REF!+VINCULACIÓN!G195+#REF!+#REF!+#REF!</f>
        <v>#REF!</v>
      </c>
      <c r="H91" s="213" t="e">
        <f>#REF!+#REF!+#REF!+#REF!+#REF!+VINCULACIÓN!H195+#REF!+#REF!+#REF!</f>
        <v>#REF!</v>
      </c>
      <c r="I91" s="206" t="e">
        <f>#REF!</f>
        <v>#REF!</v>
      </c>
      <c r="J91" s="276"/>
      <c r="K91" s="285"/>
      <c r="L91" s="279"/>
      <c r="M91" s="280"/>
      <c r="N91" s="279"/>
      <c r="O91" s="261"/>
    </row>
    <row r="92" spans="1:15" x14ac:dyDescent="0.2">
      <c r="A92" s="204">
        <f>'PRES. TOTAL CALENARIZADA 2013'!A95</f>
        <v>3591</v>
      </c>
      <c r="B92" s="205" t="str">
        <f>'PRES. TOTAL CALENARIZADA 2013'!C95</f>
        <v>Servicios de jardineria y fumigación</v>
      </c>
      <c r="C92" s="206">
        <f>'PRES. TOTAL CALENARIZADA 2013'!D95-K92</f>
        <v>0</v>
      </c>
      <c r="D92" s="296"/>
      <c r="E92" s="212" t="e">
        <f>#REF!+#REF!+#REF!+#REF!+#REF!+VINCULACIÓN!E196+#REF!+#REF!+#REF!</f>
        <v>#REF!</v>
      </c>
      <c r="F92" s="213" t="e">
        <f>#REF!+#REF!+#REF!+#REF!+#REF!+VINCULACIÓN!F196+#REF!+#REF!+#REF!</f>
        <v>#REF!</v>
      </c>
      <c r="G92" s="213" t="e">
        <f>#REF!+#REF!+#REF!+#REF!+#REF!+VINCULACIÓN!G196+#REF!+#REF!+#REF!</f>
        <v>#REF!</v>
      </c>
      <c r="H92" s="213" t="e">
        <f>#REF!+#REF!+#REF!+#REF!+#REF!+VINCULACIÓN!H196+#REF!+#REF!+#REF!</f>
        <v>#REF!</v>
      </c>
      <c r="I92" s="206" t="e">
        <f>#REF!</f>
        <v>#REF!</v>
      </c>
      <c r="J92" s="276"/>
      <c r="K92" s="285"/>
      <c r="L92" s="279"/>
      <c r="M92" s="280"/>
      <c r="N92" s="279"/>
      <c r="O92" s="261"/>
    </row>
    <row r="93" spans="1:15" ht="33.75" x14ac:dyDescent="0.2">
      <c r="A93" s="204">
        <f>'PRES. TOTAL CALENARIZADA 2013'!A96</f>
        <v>3621</v>
      </c>
      <c r="B93" s="205" t="str">
        <f>'PRES. TOTAL CALENARIZADA 2013'!C96</f>
        <v>Difusión por radio, televisión y otros medios de mensajes comerciales para promover la venta de bienes o servicios</v>
      </c>
      <c r="C93" s="206">
        <f>'PRES. TOTAL CALENARIZADA 2013'!D96-K93</f>
        <v>0</v>
      </c>
      <c r="D93" s="296"/>
      <c r="E93" s="212" t="e">
        <f>#REF!+#REF!+#REF!+#REF!+#REF!+VINCULACIÓN!E197+#REF!+#REF!+#REF!</f>
        <v>#REF!</v>
      </c>
      <c r="F93" s="213" t="e">
        <f>#REF!+#REF!+#REF!+#REF!+#REF!+VINCULACIÓN!F197+#REF!+#REF!+#REF!</f>
        <v>#REF!</v>
      </c>
      <c r="G93" s="213" t="e">
        <f>#REF!+#REF!+#REF!+#REF!+#REF!+VINCULACIÓN!G197+#REF!+#REF!+#REF!</f>
        <v>#REF!</v>
      </c>
      <c r="H93" s="213" t="e">
        <f>#REF!+#REF!+#REF!+#REF!+#REF!+VINCULACIÓN!H197+#REF!+#REF!+#REF!</f>
        <v>#REF!</v>
      </c>
      <c r="I93" s="206" t="e">
        <f>#REF!</f>
        <v>#REF!</v>
      </c>
      <c r="J93" s="276"/>
      <c r="K93" s="285"/>
      <c r="L93" s="279"/>
      <c r="M93" s="280"/>
      <c r="N93" s="279"/>
      <c r="O93" s="261"/>
    </row>
    <row r="94" spans="1:15" x14ac:dyDescent="0.2">
      <c r="A94" s="204">
        <f>'PRES. TOTAL CALENARIZADA 2013'!A97</f>
        <v>3711</v>
      </c>
      <c r="B94" s="205" t="str">
        <f>'PRES. TOTAL CALENARIZADA 2013'!C97</f>
        <v>Pasajes Aéreos</v>
      </c>
      <c r="C94" s="206">
        <f>'PRES. TOTAL CALENARIZADA 2013'!D97-K94</f>
        <v>-20000</v>
      </c>
      <c r="D94" s="296"/>
      <c r="E94" s="212" t="e">
        <f>#REF!+#REF!+#REF!+#REF!+#REF!+VINCULACIÓN!E198+#REF!+#REF!+#REF!</f>
        <v>#REF!</v>
      </c>
      <c r="F94" s="213" t="e">
        <f>#REF!+#REF!+#REF!+#REF!+#REF!+VINCULACIÓN!F198+#REF!+#REF!+#REF!</f>
        <v>#REF!</v>
      </c>
      <c r="G94" s="213" t="e">
        <f>#REF!+#REF!+#REF!+#REF!+#REF!+VINCULACIÓN!G198+#REF!+#REF!+#REF!</f>
        <v>#REF!</v>
      </c>
      <c r="H94" s="213" t="e">
        <f>#REF!+#REF!+#REF!+#REF!+#REF!+VINCULACIÓN!H198+#REF!+#REF!+#REF!</f>
        <v>#REF!</v>
      </c>
      <c r="I94" s="206" t="e">
        <f>#REF!</f>
        <v>#REF!</v>
      </c>
      <c r="J94" s="276"/>
      <c r="K94" s="285">
        <v>20000</v>
      </c>
      <c r="L94" s="279"/>
      <c r="M94" s="280"/>
      <c r="N94" s="279"/>
      <c r="O94" s="261"/>
    </row>
    <row r="95" spans="1:15" x14ac:dyDescent="0.2">
      <c r="A95" s="204">
        <f>'PRES. TOTAL CALENARIZADA 2013'!A98</f>
        <v>3721</v>
      </c>
      <c r="B95" s="205" t="str">
        <f>'PRES. TOTAL CALENARIZADA 2013'!C98</f>
        <v>Pasajes Terrestres</v>
      </c>
      <c r="C95" s="206">
        <f>'PRES. TOTAL CALENARIZADA 2013'!D98-K95</f>
        <v>0</v>
      </c>
      <c r="D95" s="296"/>
      <c r="E95" s="212" t="e">
        <f>#REF!+#REF!+#REF!+#REF!+#REF!+VINCULACIÓN!E199+#REF!+#REF!+#REF!</f>
        <v>#REF!</v>
      </c>
      <c r="F95" s="213" t="e">
        <f>#REF!+#REF!+#REF!+#REF!+#REF!+VINCULACIÓN!F199+#REF!+#REF!+#REF!</f>
        <v>#REF!</v>
      </c>
      <c r="G95" s="213" t="e">
        <f>#REF!+#REF!+#REF!+#REF!+#REF!+VINCULACIÓN!G199+#REF!+#REF!+#REF!</f>
        <v>#REF!</v>
      </c>
      <c r="H95" s="213" t="e">
        <f>#REF!+#REF!+#REF!+#REF!+#REF!+VINCULACIÓN!H199+#REF!+#REF!+#REF!</f>
        <v>#REF!</v>
      </c>
      <c r="I95" s="206" t="e">
        <f>#REF!</f>
        <v>#REF!</v>
      </c>
      <c r="J95" s="276"/>
      <c r="K95" s="285"/>
      <c r="L95" s="279"/>
      <c r="M95" s="280"/>
      <c r="N95" s="279"/>
      <c r="O95" s="261"/>
    </row>
    <row r="96" spans="1:15" x14ac:dyDescent="0.2">
      <c r="A96" s="204">
        <f>'PRES. TOTAL CALENARIZADA 2013'!A99</f>
        <v>3751</v>
      </c>
      <c r="B96" s="205" t="str">
        <f>'PRES. TOTAL CALENARIZADA 2013'!C99</f>
        <v>Viáticos en el país</v>
      </c>
      <c r="C96" s="206">
        <f>'PRES. TOTAL CALENARIZADA 2013'!D99-K96</f>
        <v>0</v>
      </c>
      <c r="D96" s="296"/>
      <c r="E96" s="212" t="e">
        <f>#REF!+#REF!+#REF!+#REF!+#REF!+VINCULACIÓN!E200+#REF!+#REF!+#REF!</f>
        <v>#REF!</v>
      </c>
      <c r="F96" s="213" t="e">
        <f>#REF!+#REF!+#REF!+#REF!+#REF!+VINCULACIÓN!F200+#REF!+#REF!+#REF!</f>
        <v>#REF!</v>
      </c>
      <c r="G96" s="213" t="e">
        <f>#REF!+#REF!+#REF!+#REF!+#REF!+VINCULACIÓN!G200+#REF!+#REF!+#REF!</f>
        <v>#REF!</v>
      </c>
      <c r="H96" s="213" t="e">
        <f>#REF!+#REF!+#REF!+#REF!+#REF!+VINCULACIÓN!H200+#REF!+#REF!+#REF!</f>
        <v>#REF!</v>
      </c>
      <c r="I96" s="206" t="e">
        <f>#REF!</f>
        <v>#REF!</v>
      </c>
      <c r="J96" s="276"/>
      <c r="K96" s="285"/>
      <c r="L96" s="279"/>
      <c r="M96" s="280"/>
      <c r="N96" s="279"/>
      <c r="O96" s="261"/>
    </row>
    <row r="97" spans="1:15" x14ac:dyDescent="0.2">
      <c r="A97" s="204">
        <f>'PRES. TOTAL CALENARIZADA 2013'!A100</f>
        <v>3791</v>
      </c>
      <c r="B97" s="205" t="str">
        <f>'PRES. TOTAL CALENARIZADA 2013'!C100</f>
        <v>Traslado de personal</v>
      </c>
      <c r="C97" s="206">
        <f>'PRES. TOTAL CALENARIZADA 2013'!D100-K97</f>
        <v>-20000</v>
      </c>
      <c r="D97" s="296"/>
      <c r="E97" s="212" t="e">
        <f>#REF!+#REF!+#REF!+#REF!+#REF!+VINCULACIÓN!E201+#REF!+#REF!+#REF!</f>
        <v>#REF!</v>
      </c>
      <c r="F97" s="213" t="e">
        <f>#REF!+#REF!+#REF!+#REF!+#REF!+VINCULACIÓN!F201+#REF!+#REF!+#REF!</f>
        <v>#REF!</v>
      </c>
      <c r="G97" s="213" t="e">
        <f>#REF!+#REF!+#REF!+#REF!+#REF!+VINCULACIÓN!G201+#REF!+#REF!+#REF!</f>
        <v>#REF!</v>
      </c>
      <c r="H97" s="213" t="e">
        <f>#REF!+#REF!+#REF!+#REF!+#REF!+VINCULACIÓN!H201+#REF!+#REF!+#REF!</f>
        <v>#REF!</v>
      </c>
      <c r="I97" s="206" t="e">
        <f>#REF!</f>
        <v>#REF!</v>
      </c>
      <c r="J97" s="276"/>
      <c r="K97" s="285">
        <v>20000</v>
      </c>
      <c r="L97" s="279"/>
      <c r="M97" s="280"/>
      <c r="N97" s="279"/>
      <c r="O97" s="261"/>
    </row>
    <row r="98" spans="1:15" x14ac:dyDescent="0.2">
      <c r="A98" s="204">
        <f>'PRES. TOTAL CALENARIZADA 2013'!A101</f>
        <v>3821</v>
      </c>
      <c r="B98" s="205" t="str">
        <f>'PRES. TOTAL CALENARIZADA 2013'!C101</f>
        <v>Gastos de orden social</v>
      </c>
      <c r="C98" s="206">
        <f>'PRES. TOTAL CALENARIZADA 2013'!D101-K98</f>
        <v>0</v>
      </c>
      <c r="D98" s="296"/>
      <c r="E98" s="212" t="e">
        <f>#REF!+#REF!+#REF!+#REF!+#REF!+VINCULACIÓN!E202+#REF!+#REF!+#REF!</f>
        <v>#REF!</v>
      </c>
      <c r="F98" s="213" t="e">
        <f>#REF!+#REF!+#REF!+#REF!+#REF!+VINCULACIÓN!F202+#REF!+#REF!+#REF!</f>
        <v>#REF!</v>
      </c>
      <c r="G98" s="213" t="e">
        <f>#REF!+#REF!+#REF!+#REF!+#REF!+VINCULACIÓN!G202+#REF!+#REF!+#REF!</f>
        <v>#REF!</v>
      </c>
      <c r="H98" s="213" t="e">
        <f>#REF!+#REF!+#REF!+#REF!+#REF!+VINCULACIÓN!H202+#REF!+#REF!+#REF!</f>
        <v>#REF!</v>
      </c>
      <c r="I98" s="206" t="e">
        <f>#REF!</f>
        <v>#REF!</v>
      </c>
      <c r="J98" s="276"/>
      <c r="K98" s="285"/>
      <c r="L98" s="279"/>
      <c r="M98" s="280"/>
      <c r="N98" s="279"/>
      <c r="O98" s="261"/>
    </row>
    <row r="99" spans="1:15" x14ac:dyDescent="0.2">
      <c r="A99" s="204">
        <f>'PRES. TOTAL CALENARIZADA 2013'!A102</f>
        <v>3822</v>
      </c>
      <c r="B99" s="205" t="str">
        <f>'PRES. TOTAL CALENARIZADA 2013'!C102</f>
        <v>Gastos de orden cultural</v>
      </c>
      <c r="C99" s="206">
        <f>'PRES. TOTAL CALENARIZADA 2013'!D102-K99</f>
        <v>-54069.74</v>
      </c>
      <c r="D99" s="296"/>
      <c r="E99" s="212" t="e">
        <f>#REF!+#REF!+#REF!+#REF!+#REF!+VINCULACIÓN!E203+#REF!+#REF!+#REF!</f>
        <v>#REF!</v>
      </c>
      <c r="F99" s="213" t="e">
        <f>#REF!+#REF!+#REF!+#REF!+#REF!+VINCULACIÓN!F203+#REF!+#REF!+#REF!</f>
        <v>#REF!</v>
      </c>
      <c r="G99" s="213" t="e">
        <f>#REF!+#REF!+#REF!+#REF!+#REF!+VINCULACIÓN!G203+#REF!+#REF!+#REF!</f>
        <v>#REF!</v>
      </c>
      <c r="H99" s="213" t="e">
        <f>#REF!+#REF!+#REF!+#REF!+#REF!+VINCULACIÓN!H203+#REF!+#REF!+#REF!</f>
        <v>#REF!</v>
      </c>
      <c r="I99" s="206" t="e">
        <f>#REF!</f>
        <v>#REF!</v>
      </c>
      <c r="J99" s="276"/>
      <c r="K99" s="285">
        <v>54069.74</v>
      </c>
      <c r="L99" s="279"/>
      <c r="M99" s="280"/>
      <c r="N99" s="279"/>
      <c r="O99" s="261"/>
    </row>
    <row r="100" spans="1:15" x14ac:dyDescent="0.2">
      <c r="A100" s="204">
        <f>'PRES. TOTAL CALENARIZADA 2013'!A103</f>
        <v>3792</v>
      </c>
      <c r="B100" s="205" t="str">
        <f>'PRES. TOTAL CALENARIZADA 2013'!C103</f>
        <v>Otros servicios de traslado y hospedaje</v>
      </c>
      <c r="C100" s="206">
        <f>'PRES. TOTAL CALENARIZADA 2013'!D103-K100</f>
        <v>-35000</v>
      </c>
      <c r="D100" s="296"/>
      <c r="E100" s="212" t="e">
        <f>#REF!+#REF!+#REF!+#REF!+#REF!+VINCULACIÓN!#REF!+#REF!+#REF!+#REF!</f>
        <v>#REF!</v>
      </c>
      <c r="F100" s="213" t="e">
        <f>#REF!+#REF!+#REF!+#REF!+#REF!+VINCULACIÓN!#REF!+#REF!+#REF!+#REF!</f>
        <v>#REF!</v>
      </c>
      <c r="G100" s="213" t="e">
        <f>#REF!+#REF!+#REF!+#REF!+#REF!+VINCULACIÓN!#REF!+#REF!+#REF!+#REF!</f>
        <v>#REF!</v>
      </c>
      <c r="H100" s="213" t="e">
        <f>#REF!+#REF!+#REF!+#REF!+#REF!+VINCULACIÓN!#REF!+#REF!+#REF!+#REF!</f>
        <v>#REF!</v>
      </c>
      <c r="I100" s="206" t="e">
        <f>#REF!</f>
        <v>#REF!</v>
      </c>
      <c r="J100" s="276"/>
      <c r="K100" s="285">
        <v>35000</v>
      </c>
      <c r="L100" s="279"/>
      <c r="M100" s="280"/>
      <c r="N100" s="279"/>
      <c r="O100" s="261"/>
    </row>
    <row r="101" spans="1:15" ht="13.5" thickBot="1" x14ac:dyDescent="0.25">
      <c r="A101" s="207">
        <f>'PRES. TOTAL CALENARIZADA 2013'!A104</f>
        <v>3921</v>
      </c>
      <c r="B101" s="208" t="str">
        <f>'PRES. TOTAL CALENARIZADA 2013'!C104</f>
        <v>Impuestos y derechos</v>
      </c>
      <c r="C101" s="209">
        <f>'PRES. TOTAL CALENARIZADA 2013'!D104-K101</f>
        <v>-10018</v>
      </c>
      <c r="D101" s="296"/>
      <c r="E101" s="214" t="e">
        <f>#REF!+#REF!+#REF!+#REF!+#REF!+VINCULACIÓN!#REF!+#REF!+#REF!+#REF!</f>
        <v>#REF!</v>
      </c>
      <c r="F101" s="215" t="e">
        <f>#REF!+#REF!+#REF!+#REF!+#REF!+VINCULACIÓN!#REF!+#REF!+#REF!+#REF!</f>
        <v>#REF!</v>
      </c>
      <c r="G101" s="215" t="e">
        <f>#REF!+#REF!+#REF!+#REF!+#REF!+VINCULACIÓN!#REF!+#REF!+#REF!+#REF!</f>
        <v>#REF!</v>
      </c>
      <c r="H101" s="215" t="e">
        <f>#REF!+#REF!+#REF!+#REF!+#REF!+VINCULACIÓN!#REF!+#REF!+#REF!+#REF!</f>
        <v>#REF!</v>
      </c>
      <c r="I101" s="209" t="e">
        <f>#REF!</f>
        <v>#REF!</v>
      </c>
      <c r="J101" s="276"/>
      <c r="K101" s="286">
        <v>10018</v>
      </c>
      <c r="L101" s="279"/>
      <c r="M101" s="280"/>
      <c r="N101" s="279"/>
      <c r="O101" s="261"/>
    </row>
    <row r="102" spans="1:15" ht="21.75" customHeight="1" thickBot="1" x14ac:dyDescent="0.25">
      <c r="A102" s="297"/>
      <c r="B102" s="298" t="s">
        <v>185</v>
      </c>
      <c r="C102" s="295">
        <f>SUM(C65:C101)</f>
        <v>-204087.74</v>
      </c>
      <c r="D102" s="296"/>
      <c r="E102" s="295" t="e">
        <f t="shared" ref="E102:K102" si="2">SUM(E65:E101)</f>
        <v>#REF!</v>
      </c>
      <c r="F102" s="295" t="e">
        <f t="shared" si="2"/>
        <v>#REF!</v>
      </c>
      <c r="G102" s="295" t="e">
        <f t="shared" si="2"/>
        <v>#REF!</v>
      </c>
      <c r="H102" s="295" t="e">
        <f t="shared" si="2"/>
        <v>#REF!</v>
      </c>
      <c r="I102" s="295" t="e">
        <f t="shared" si="2"/>
        <v>#REF!</v>
      </c>
      <c r="J102" s="295"/>
      <c r="K102" s="295">
        <f t="shared" si="2"/>
        <v>204087.74</v>
      </c>
      <c r="L102" s="279"/>
      <c r="M102" s="280"/>
      <c r="N102" s="279"/>
      <c r="O102" s="261"/>
    </row>
    <row r="103" spans="1:15" ht="18.75" customHeight="1" thickBot="1" x14ac:dyDescent="0.25">
      <c r="A103" s="229">
        <f>'PRES. TOTAL CALENARIZADA 2013'!A106</f>
        <v>4419</v>
      </c>
      <c r="B103" s="230" t="str">
        <f>'PRES. TOTAL CALENARIZADA 2013'!C106</f>
        <v>Erogaciones Contingentes</v>
      </c>
      <c r="C103" s="231">
        <f>'PRES. TOTAL CALENARIZADA 2013'!D106-K103</f>
        <v>-258189.36</v>
      </c>
      <c r="D103" s="296"/>
      <c r="E103" s="232" t="e">
        <f>#REF!+#REF!+#REF!+#REF!+#REF!+VINCULACIÓN!E243+#REF!+#REF!+#REF!</f>
        <v>#REF!</v>
      </c>
      <c r="F103" s="233" t="e">
        <f>#REF!+#REF!+#REF!+#REF!+#REF!+VINCULACIÓN!F243+#REF!+#REF!+#REF!</f>
        <v>#REF!</v>
      </c>
      <c r="G103" s="233" t="e">
        <f>#REF!+#REF!+#REF!+#REF!+#REF!+VINCULACIÓN!G243+#REF!+#REF!+#REF!</f>
        <v>#REF!</v>
      </c>
      <c r="H103" s="233" t="e">
        <f>#REF!+#REF!+#REF!+#REF!+#REF!+VINCULACIÓN!H243+#REF!+#REF!+#REF!</f>
        <v>#REF!</v>
      </c>
      <c r="I103" s="231" t="e">
        <f>#REF!</f>
        <v>#REF!</v>
      </c>
      <c r="J103" s="276"/>
      <c r="K103" s="287">
        <v>258189.36</v>
      </c>
      <c r="L103" s="279"/>
      <c r="M103" s="279"/>
      <c r="N103" s="279"/>
      <c r="O103" s="261"/>
    </row>
    <row r="104" spans="1:15" ht="21" customHeight="1" thickBot="1" x14ac:dyDescent="0.25">
      <c r="A104" s="297"/>
      <c r="B104" s="298" t="s">
        <v>186</v>
      </c>
      <c r="C104" s="299">
        <f>SUM(C103)</f>
        <v>-258189.36</v>
      </c>
      <c r="D104" s="296"/>
      <c r="E104" s="299" t="e">
        <f t="shared" ref="E104:K104" si="3">SUM(E103)</f>
        <v>#REF!</v>
      </c>
      <c r="F104" s="299" t="e">
        <f t="shared" si="3"/>
        <v>#REF!</v>
      </c>
      <c r="G104" s="299" t="e">
        <f t="shared" si="3"/>
        <v>#REF!</v>
      </c>
      <c r="H104" s="299" t="e">
        <f t="shared" si="3"/>
        <v>#REF!</v>
      </c>
      <c r="I104" s="299" t="e">
        <f t="shared" si="3"/>
        <v>#REF!</v>
      </c>
      <c r="J104" s="276"/>
      <c r="K104" s="299">
        <f t="shared" si="3"/>
        <v>258189.36</v>
      </c>
      <c r="L104" s="279"/>
      <c r="M104" s="279"/>
      <c r="N104" s="279"/>
      <c r="O104" s="261"/>
    </row>
    <row r="105" spans="1:15" ht="22.5" x14ac:dyDescent="0.2">
      <c r="A105" s="216">
        <f>'PRES. TOTAL CALENARIZADA 2013'!A108</f>
        <v>5151</v>
      </c>
      <c r="B105" s="217" t="str">
        <f>'PRES. TOTAL CALENARIZADA 2013'!C108</f>
        <v>Equipo de computo y tecnología de la información</v>
      </c>
      <c r="C105" s="218">
        <f>'PRES. TOTAL CALENARIZADA 2013'!D108-K105</f>
        <v>-235000</v>
      </c>
      <c r="D105" s="296"/>
      <c r="E105" s="219" t="e">
        <f>#REF!+#REF!+#REF!+#REF!+#REF!+VINCULACIÓN!E246+#REF!+#REF!+#REF!</f>
        <v>#REF!</v>
      </c>
      <c r="F105" s="220" t="e">
        <f>#REF!+#REF!+#REF!+#REF!+#REF!+VINCULACIÓN!F246+#REF!+#REF!+#REF!</f>
        <v>#REF!</v>
      </c>
      <c r="G105" s="220" t="e">
        <f>#REF!+#REF!+#REF!+#REF!+#REF!+VINCULACIÓN!G246+#REF!+#REF!+#REF!</f>
        <v>#REF!</v>
      </c>
      <c r="H105" s="220" t="e">
        <f>#REF!+#REF!+#REF!+#REF!+#REF!+VINCULACIÓN!H246+#REF!+#REF!+#REF!</f>
        <v>#REF!</v>
      </c>
      <c r="I105" s="218" t="e">
        <f>#REF!</f>
        <v>#REF!</v>
      </c>
      <c r="J105" s="276"/>
      <c r="K105" s="284">
        <v>235000</v>
      </c>
      <c r="L105" s="279"/>
      <c r="M105" s="279"/>
      <c r="N105" s="279"/>
      <c r="O105" s="261"/>
    </row>
    <row r="106" spans="1:15" x14ac:dyDescent="0.2">
      <c r="A106" s="204">
        <f>'PRES. TOTAL CALENARIZADA 2013'!A109</f>
        <v>5611</v>
      </c>
      <c r="B106" s="205" t="str">
        <f>'PRES. TOTAL CALENARIZADA 2013'!C109</f>
        <v>Maquinaria y equipo agropecuario</v>
      </c>
      <c r="C106" s="206">
        <f>'PRES. TOTAL CALENARIZADA 2013'!D109-K106</f>
        <v>0</v>
      </c>
      <c r="D106" s="296"/>
      <c r="E106" s="212" t="e">
        <f>#REF!+#REF!+#REF!+#REF!+#REF!+VINCULACIÓN!E248+#REF!+#REF!+#REF!</f>
        <v>#REF!</v>
      </c>
      <c r="F106" s="213" t="e">
        <f>#REF!+#REF!+#REF!+#REF!+#REF!+VINCULACIÓN!F248+#REF!+#REF!+#REF!</f>
        <v>#REF!</v>
      </c>
      <c r="G106" s="213" t="e">
        <f>#REF!+#REF!+#REF!+#REF!+#REF!+VINCULACIÓN!G248+#REF!+#REF!+#REF!</f>
        <v>#REF!</v>
      </c>
      <c r="H106" s="213" t="e">
        <f>#REF!+#REF!+#REF!+#REF!+#REF!+VINCULACIÓN!H248+#REF!+#REF!+#REF!</f>
        <v>#REF!</v>
      </c>
      <c r="I106" s="206" t="e">
        <f>#REF!</f>
        <v>#REF!</v>
      </c>
      <c r="J106" s="276"/>
      <c r="K106" s="285"/>
      <c r="L106" s="279"/>
      <c r="M106" s="279"/>
      <c r="N106" s="279"/>
      <c r="O106" s="261"/>
    </row>
    <row r="107" spans="1:15" x14ac:dyDescent="0.2">
      <c r="A107" s="204">
        <f>'PRES. TOTAL CALENARIZADA 2013'!A110</f>
        <v>5621</v>
      </c>
      <c r="B107" s="205" t="str">
        <f>'PRES. TOTAL CALENARIZADA 2013'!C110</f>
        <v>Maquinaria y equipo industrial</v>
      </c>
      <c r="C107" s="206">
        <f>'PRES. TOTAL CALENARIZADA 2013'!D110-K107</f>
        <v>-600000</v>
      </c>
      <c r="D107" s="296"/>
      <c r="E107" s="212" t="e">
        <f>#REF!+#REF!+#REF!+#REF!+#REF!+VINCULACIÓN!E249+#REF!+#REF!+#REF!</f>
        <v>#REF!</v>
      </c>
      <c r="F107" s="213" t="e">
        <f>#REF!+#REF!+#REF!+#REF!+#REF!+VINCULACIÓN!F249+#REF!+#REF!+#REF!</f>
        <v>#REF!</v>
      </c>
      <c r="G107" s="213" t="e">
        <f>#REF!+#REF!+#REF!+#REF!+#REF!+VINCULACIÓN!G249+#REF!+#REF!+#REF!</f>
        <v>#REF!</v>
      </c>
      <c r="H107" s="213" t="e">
        <f>#REF!+#REF!+#REF!+#REF!+#REF!+VINCULACIÓN!H249+#REF!+#REF!+#REF!</f>
        <v>#REF!</v>
      </c>
      <c r="I107" s="206" t="e">
        <f>#REF!</f>
        <v>#REF!</v>
      </c>
      <c r="J107" s="276"/>
      <c r="K107" s="285">
        <v>600000</v>
      </c>
      <c r="L107" s="279"/>
      <c r="M107" s="279"/>
      <c r="N107" s="279"/>
      <c r="O107" s="261"/>
    </row>
    <row r="108" spans="1:15" ht="13.5" thickBot="1" x14ac:dyDescent="0.25">
      <c r="A108" s="207">
        <f>'PRES. TOTAL CALENARIZADA 2013'!A111</f>
        <v>5911</v>
      </c>
      <c r="B108" s="208" t="str">
        <f>'PRES. TOTAL CALENARIZADA 2013'!C111</f>
        <v>Software</v>
      </c>
      <c r="C108" s="209">
        <f>'PRES. TOTAL CALENARIZADA 2013'!D111-K108</f>
        <v>0</v>
      </c>
      <c r="D108" s="296"/>
      <c r="E108" s="214" t="e">
        <f>#REF!+#REF!+#REF!+#REF!+#REF!+VINCULACIÓN!E252+#REF!+#REF!+#REF!</f>
        <v>#REF!</v>
      </c>
      <c r="F108" s="215" t="e">
        <f>#REF!+#REF!+#REF!+#REF!+#REF!+VINCULACIÓN!F252+#REF!+#REF!+#REF!</f>
        <v>#REF!</v>
      </c>
      <c r="G108" s="215" t="e">
        <f>#REF!+#REF!+#REF!+#REF!+#REF!+VINCULACIÓN!G252+#REF!+#REF!+#REF!</f>
        <v>#REF!</v>
      </c>
      <c r="H108" s="215" t="e">
        <f>#REF!+#REF!+#REF!+#REF!+#REF!+VINCULACIÓN!H252+#REF!+#REF!+#REF!</f>
        <v>#REF!</v>
      </c>
      <c r="I108" s="209" t="e">
        <f>#REF!</f>
        <v>#REF!</v>
      </c>
      <c r="J108" s="276"/>
      <c r="K108" s="286"/>
      <c r="L108" s="279"/>
      <c r="M108" s="279"/>
      <c r="N108" s="279"/>
      <c r="O108" s="261"/>
    </row>
    <row r="109" spans="1:15" ht="18.75" customHeight="1" thickBot="1" x14ac:dyDescent="0.25">
      <c r="A109" s="289"/>
      <c r="B109" s="298" t="s">
        <v>189</v>
      </c>
      <c r="C109" s="299">
        <f>SUM(C105:C108)</f>
        <v>-835000</v>
      </c>
      <c r="D109" s="291"/>
      <c r="E109" s="299" t="e">
        <f t="shared" ref="E109:K109" si="4">SUM(E105:E108)</f>
        <v>#REF!</v>
      </c>
      <c r="F109" s="299" t="e">
        <f t="shared" si="4"/>
        <v>#REF!</v>
      </c>
      <c r="G109" s="299" t="e">
        <f t="shared" si="4"/>
        <v>#REF!</v>
      </c>
      <c r="H109" s="299" t="e">
        <f t="shared" si="4"/>
        <v>#REF!</v>
      </c>
      <c r="I109" s="299" t="e">
        <f t="shared" si="4"/>
        <v>#REF!</v>
      </c>
      <c r="J109" s="276"/>
      <c r="K109" s="299">
        <f t="shared" si="4"/>
        <v>835000</v>
      </c>
      <c r="L109" s="279"/>
      <c r="M109" s="279"/>
      <c r="N109" s="279"/>
      <c r="O109" s="261"/>
    </row>
    <row r="110" spans="1:15" ht="34.5" customHeight="1" thickBot="1" x14ac:dyDescent="0.25">
      <c r="A110" s="646" t="s">
        <v>190</v>
      </c>
      <c r="B110" s="647"/>
      <c r="C110" s="234">
        <f>C25+C64+C102+C104+C109</f>
        <v>-1602277.1</v>
      </c>
      <c r="D110" s="300"/>
      <c r="E110" s="236" t="e">
        <f>E25+E64+E102+E104+E109</f>
        <v>#REF!</v>
      </c>
      <c r="F110" s="237" t="e">
        <f>F25+F64+F102+F104+F109</f>
        <v>#REF!</v>
      </c>
      <c r="G110" s="237" t="e">
        <f>G25+G64+G102+G104+G109</f>
        <v>#REF!</v>
      </c>
      <c r="H110" s="237" t="e">
        <f>H25+H64+H102+H104+H109</f>
        <v>#REF!</v>
      </c>
      <c r="I110" s="234" t="e">
        <f>I25+I64+I102+I104+I109</f>
        <v>#REF!</v>
      </c>
      <c r="J110" s="272"/>
      <c r="K110" s="288">
        <f>K25+K64+K102+K104+K109</f>
        <v>1602277.1</v>
      </c>
      <c r="L110" s="279"/>
      <c r="M110" s="279"/>
      <c r="N110" s="279"/>
      <c r="O110" s="261"/>
    </row>
    <row r="111" spans="1:15" ht="26.25" customHeight="1" x14ac:dyDescent="0.2">
      <c r="A111" s="648" t="s">
        <v>199</v>
      </c>
      <c r="B111" s="649"/>
      <c r="C111" s="649"/>
      <c r="D111" s="649"/>
      <c r="E111" s="649"/>
      <c r="F111" s="649"/>
      <c r="G111" s="649"/>
      <c r="H111" s="649"/>
      <c r="I111" s="649"/>
      <c r="J111" s="277"/>
      <c r="K111" s="277"/>
      <c r="L111" s="241"/>
      <c r="N111" s="241"/>
    </row>
    <row r="112" spans="1:15" ht="14.25" customHeight="1" x14ac:dyDescent="0.2">
      <c r="A112" s="650" t="s">
        <v>198</v>
      </c>
      <c r="B112" s="651"/>
      <c r="C112" s="651"/>
      <c r="D112" s="651"/>
      <c r="E112" s="651"/>
      <c r="F112" s="651"/>
      <c r="G112" s="651"/>
      <c r="H112" s="651"/>
      <c r="I112" s="651"/>
      <c r="J112" s="278"/>
      <c r="K112" s="278"/>
      <c r="L112" s="241"/>
      <c r="N112" s="241"/>
    </row>
    <row r="113" spans="1:14" x14ac:dyDescent="0.2">
      <c r="A113" s="242" t="s">
        <v>177</v>
      </c>
      <c r="B113" s="244"/>
      <c r="C113" s="186">
        <f>C25+C64+C102+C104+C109</f>
        <v>-1602277.1</v>
      </c>
      <c r="E113" s="186" t="e">
        <f t="shared" ref="E113:I113" si="5">E25+E64+E102+E104+E109</f>
        <v>#REF!</v>
      </c>
      <c r="F113" s="186" t="e">
        <f t="shared" si="5"/>
        <v>#REF!</v>
      </c>
      <c r="G113" s="186" t="e">
        <f t="shared" si="5"/>
        <v>#REF!</v>
      </c>
      <c r="H113" s="186" t="e">
        <f t="shared" si="5"/>
        <v>#REF!</v>
      </c>
      <c r="I113" s="186" t="e">
        <f t="shared" si="5"/>
        <v>#REF!</v>
      </c>
      <c r="J113" s="271"/>
      <c r="K113" s="276"/>
      <c r="L113" s="275"/>
      <c r="M113" s="275"/>
      <c r="N113" s="275"/>
    </row>
    <row r="114" spans="1:14" x14ac:dyDescent="0.2">
      <c r="C114" s="98"/>
      <c r="E114" s="98"/>
      <c r="F114" s="98"/>
      <c r="G114" s="98"/>
      <c r="H114" s="98"/>
      <c r="I114" s="98"/>
      <c r="J114" s="188"/>
      <c r="K114" s="273"/>
      <c r="L114" s="241"/>
      <c r="N114" s="241"/>
    </row>
    <row r="115" spans="1:14" x14ac:dyDescent="0.2">
      <c r="C115" s="98"/>
      <c r="E115" s="98"/>
      <c r="F115" s="98"/>
      <c r="G115" s="98"/>
      <c r="H115" s="98"/>
      <c r="I115" s="98"/>
      <c r="J115" s="188"/>
      <c r="K115" s="273"/>
      <c r="L115" s="241"/>
      <c r="N115" s="241"/>
    </row>
    <row r="116" spans="1:14" x14ac:dyDescent="0.2">
      <c r="E116" s="188">
        <f>'Presupuestacion estatal'!D121</f>
        <v>0</v>
      </c>
      <c r="F116" s="188">
        <f>'Presupuestacion federal'!D121</f>
        <v>0</v>
      </c>
      <c r="G116" s="98">
        <f>'Ingresos Propios'!D121</f>
        <v>0</v>
      </c>
      <c r="H116" s="98">
        <f>'remanentes 2012'!D121</f>
        <v>0</v>
      </c>
      <c r="I116" s="98">
        <f>COECYTJAL!D121</f>
        <v>0</v>
      </c>
      <c r="J116" s="188"/>
      <c r="K116" s="273"/>
      <c r="L116" s="241"/>
      <c r="N116" s="241"/>
    </row>
    <row r="117" spans="1:14" x14ac:dyDescent="0.2">
      <c r="C117" s="98"/>
      <c r="E117" s="98"/>
      <c r="F117" s="98"/>
      <c r="G117" s="98"/>
      <c r="H117" s="98"/>
      <c r="I117" s="98"/>
      <c r="J117" s="188"/>
      <c r="K117" s="273"/>
      <c r="L117" s="241"/>
      <c r="N117" s="241"/>
    </row>
    <row r="118" spans="1:14" x14ac:dyDescent="0.2">
      <c r="C118" s="98"/>
      <c r="E118" s="98"/>
      <c r="F118" s="98"/>
      <c r="G118" s="98"/>
      <c r="H118" s="98"/>
      <c r="I118" s="98"/>
      <c r="J118" s="188"/>
      <c r="K118" s="273"/>
      <c r="L118" s="241"/>
      <c r="N118" s="241"/>
    </row>
    <row r="119" spans="1:14" ht="13.5" thickBot="1" x14ac:dyDescent="0.25">
      <c r="C119" s="98"/>
      <c r="E119" s="98"/>
      <c r="F119" s="98"/>
      <c r="G119" s="98"/>
      <c r="H119" s="98"/>
      <c r="I119" s="98"/>
      <c r="J119" s="188"/>
      <c r="K119" s="273"/>
      <c r="L119" s="241"/>
      <c r="N119" s="241"/>
    </row>
    <row r="120" spans="1:14" ht="13.5" thickBot="1" x14ac:dyDescent="0.25">
      <c r="C120" s="189" t="s">
        <v>178</v>
      </c>
      <c r="D120" s="190"/>
      <c r="E120" s="191" t="e">
        <f>E113-E116</f>
        <v>#REF!</v>
      </c>
      <c r="F120" s="191" t="e">
        <f>F113-F116</f>
        <v>#REF!</v>
      </c>
      <c r="G120" s="191" t="e">
        <f>G113-G116</f>
        <v>#REF!</v>
      </c>
      <c r="H120" s="191" t="e">
        <f>H113-H116</f>
        <v>#REF!</v>
      </c>
      <c r="I120" s="192" t="e">
        <f>I113-I116</f>
        <v>#REF!</v>
      </c>
      <c r="J120" s="273"/>
      <c r="K120" s="273"/>
      <c r="L120" s="241"/>
      <c r="N120" s="241"/>
    </row>
    <row r="121" spans="1:14" x14ac:dyDescent="0.2">
      <c r="L121" s="241"/>
      <c r="N121" s="241"/>
    </row>
    <row r="122" spans="1:14" x14ac:dyDescent="0.2">
      <c r="C122" s="98"/>
      <c r="E122" s="98"/>
      <c r="F122" s="98"/>
      <c r="G122" s="98"/>
      <c r="H122" s="98"/>
      <c r="I122" s="98"/>
      <c r="J122" s="188"/>
      <c r="K122" s="273"/>
      <c r="L122" s="241"/>
      <c r="N122" s="241"/>
    </row>
    <row r="123" spans="1:14" x14ac:dyDescent="0.2">
      <c r="C123" s="98"/>
      <c r="E123" s="98"/>
      <c r="F123" s="98"/>
      <c r="G123" s="98"/>
      <c r="H123" s="98"/>
      <c r="I123" s="98"/>
      <c r="J123" s="188"/>
      <c r="K123" s="273"/>
      <c r="L123" s="241"/>
      <c r="N123" s="241"/>
    </row>
    <row r="124" spans="1:14" x14ac:dyDescent="0.2">
      <c r="C124" s="98"/>
      <c r="E124" s="98"/>
      <c r="F124" s="98"/>
      <c r="G124" s="98"/>
      <c r="H124" s="98"/>
      <c r="I124" s="98"/>
      <c r="J124" s="188"/>
      <c r="K124" s="273"/>
      <c r="L124" s="241"/>
      <c r="N124" s="241"/>
    </row>
    <row r="125" spans="1:14" x14ac:dyDescent="0.2">
      <c r="C125" s="98"/>
      <c r="E125" s="98"/>
      <c r="F125" s="98"/>
      <c r="G125" s="98"/>
      <c r="H125" s="98"/>
      <c r="I125" s="98"/>
      <c r="J125" s="188"/>
      <c r="K125" s="273"/>
      <c r="L125" s="241"/>
      <c r="N125" s="241"/>
    </row>
    <row r="126" spans="1:14" x14ac:dyDescent="0.2">
      <c r="C126" s="98"/>
      <c r="E126" s="98"/>
      <c r="F126" s="98"/>
      <c r="G126" s="98"/>
      <c r="H126" s="98"/>
      <c r="I126" s="98"/>
      <c r="J126" s="188"/>
      <c r="K126" s="273"/>
      <c r="L126" s="241"/>
      <c r="N126" s="241"/>
    </row>
    <row r="127" spans="1:14" x14ac:dyDescent="0.2">
      <c r="C127" s="98"/>
      <c r="E127" s="98"/>
      <c r="F127" s="98"/>
      <c r="G127" s="98"/>
      <c r="H127" s="98"/>
      <c r="I127" s="98"/>
      <c r="J127" s="188"/>
      <c r="K127" s="273"/>
      <c r="L127" s="241"/>
      <c r="N127" s="241"/>
    </row>
    <row r="128" spans="1:14" x14ac:dyDescent="0.2">
      <c r="C128" s="98"/>
      <c r="E128" s="98"/>
      <c r="F128" s="98"/>
      <c r="G128" s="98"/>
      <c r="H128" s="98"/>
      <c r="I128" s="98"/>
      <c r="J128" s="188"/>
      <c r="K128" s="273"/>
      <c r="L128" s="241"/>
      <c r="N128" s="241"/>
    </row>
    <row r="129" spans="3:14" x14ac:dyDescent="0.2">
      <c r="C129" s="98"/>
      <c r="E129" s="98"/>
      <c r="F129" s="98"/>
      <c r="G129" s="98"/>
      <c r="H129" s="98"/>
      <c r="I129" s="98"/>
      <c r="J129" s="188"/>
      <c r="K129" s="273"/>
      <c r="L129" s="241"/>
      <c r="N129" s="241"/>
    </row>
    <row r="130" spans="3:14" x14ac:dyDescent="0.2">
      <c r="C130" s="98"/>
      <c r="E130" s="98"/>
      <c r="F130" s="98"/>
      <c r="G130" s="98"/>
      <c r="H130" s="98"/>
      <c r="I130" s="98"/>
      <c r="J130" s="188"/>
      <c r="K130" s="273"/>
      <c r="L130" s="241"/>
      <c r="N130" s="241"/>
    </row>
    <row r="131" spans="3:14" x14ac:dyDescent="0.2">
      <c r="C131" s="98"/>
      <c r="E131" s="98"/>
      <c r="F131" s="98"/>
      <c r="G131" s="98"/>
      <c r="H131" s="98"/>
      <c r="I131" s="98"/>
      <c r="J131" s="188"/>
      <c r="K131" s="273"/>
      <c r="L131" s="241"/>
      <c r="N131" s="241"/>
    </row>
    <row r="132" spans="3:14" x14ac:dyDescent="0.2">
      <c r="C132" s="98"/>
      <c r="E132" s="98"/>
      <c r="F132" s="98"/>
      <c r="G132" s="98"/>
      <c r="H132" s="98"/>
      <c r="I132" s="98"/>
      <c r="J132" s="188"/>
      <c r="K132" s="273"/>
      <c r="L132" s="241"/>
      <c r="N132" s="241"/>
    </row>
    <row r="133" spans="3:14" x14ac:dyDescent="0.2">
      <c r="C133" s="98"/>
      <c r="E133" s="98"/>
      <c r="F133" s="98"/>
      <c r="G133" s="98"/>
      <c r="H133" s="98"/>
      <c r="I133" s="98"/>
      <c r="J133" s="188"/>
      <c r="K133" s="273"/>
      <c r="L133" s="241"/>
      <c r="N133" s="241"/>
    </row>
    <row r="134" spans="3:14" x14ac:dyDescent="0.2">
      <c r="C134" s="98"/>
      <c r="E134" s="98"/>
      <c r="F134" s="98"/>
      <c r="G134" s="98"/>
      <c r="H134" s="98"/>
      <c r="I134" s="98"/>
      <c r="J134" s="188"/>
      <c r="K134" s="273"/>
      <c r="L134" s="241"/>
      <c r="N134" s="241"/>
    </row>
    <row r="135" spans="3:14" x14ac:dyDescent="0.2">
      <c r="C135" s="98"/>
      <c r="E135" s="98"/>
      <c r="F135" s="98"/>
      <c r="G135" s="98"/>
      <c r="H135" s="98"/>
      <c r="I135" s="98"/>
      <c r="J135" s="188"/>
      <c r="K135" s="273"/>
      <c r="L135" s="241"/>
      <c r="N135" s="241"/>
    </row>
    <row r="136" spans="3:14" x14ac:dyDescent="0.2">
      <c r="C136" s="98"/>
      <c r="E136" s="98"/>
      <c r="F136" s="98"/>
      <c r="G136" s="98"/>
      <c r="H136" s="98"/>
      <c r="I136" s="98"/>
      <c r="J136" s="188"/>
      <c r="K136" s="273"/>
      <c r="L136" s="241"/>
      <c r="N136" s="241"/>
    </row>
    <row r="137" spans="3:14" x14ac:dyDescent="0.2">
      <c r="C137" s="98"/>
      <c r="E137" s="98"/>
      <c r="F137" s="98"/>
      <c r="G137" s="98"/>
      <c r="H137" s="98"/>
      <c r="I137" s="98"/>
      <c r="J137" s="188"/>
      <c r="K137" s="273"/>
      <c r="L137" s="241"/>
      <c r="N137" s="241"/>
    </row>
    <row r="138" spans="3:14" x14ac:dyDescent="0.2">
      <c r="C138" s="98"/>
      <c r="E138" s="98"/>
      <c r="F138" s="98"/>
      <c r="G138" s="98"/>
      <c r="H138" s="98"/>
      <c r="I138" s="98"/>
      <c r="J138" s="188"/>
      <c r="K138" s="273"/>
      <c r="L138" s="241"/>
      <c r="N138" s="241"/>
    </row>
    <row r="139" spans="3:14" x14ac:dyDescent="0.2">
      <c r="C139" s="98"/>
      <c r="E139" s="98"/>
      <c r="F139" s="98"/>
      <c r="G139" s="98"/>
      <c r="H139" s="98"/>
      <c r="I139" s="98"/>
      <c r="J139" s="188"/>
      <c r="K139" s="273"/>
      <c r="L139" s="241"/>
      <c r="N139" s="241"/>
    </row>
    <row r="140" spans="3:14" x14ac:dyDescent="0.2">
      <c r="C140" s="98"/>
      <c r="E140" s="98"/>
      <c r="F140" s="98"/>
      <c r="G140" s="98"/>
      <c r="H140" s="98"/>
      <c r="I140" s="98"/>
      <c r="J140" s="188"/>
      <c r="K140" s="273"/>
      <c r="L140" s="241"/>
      <c r="N140" s="241"/>
    </row>
    <row r="141" spans="3:14" x14ac:dyDescent="0.2">
      <c r="C141" s="98"/>
      <c r="E141" s="98"/>
      <c r="F141" s="98"/>
      <c r="G141" s="98"/>
      <c r="H141" s="98"/>
      <c r="I141" s="98"/>
      <c r="J141" s="188"/>
      <c r="K141" s="273"/>
      <c r="L141" s="241"/>
      <c r="N141" s="241"/>
    </row>
    <row r="142" spans="3:14" x14ac:dyDescent="0.2">
      <c r="C142" s="98"/>
      <c r="E142" s="98"/>
      <c r="F142" s="98"/>
      <c r="G142" s="98"/>
      <c r="H142" s="98"/>
      <c r="I142" s="98"/>
      <c r="J142" s="188"/>
      <c r="K142" s="273"/>
      <c r="L142" s="241"/>
      <c r="N142" s="241"/>
    </row>
    <row r="143" spans="3:14" x14ac:dyDescent="0.2">
      <c r="C143" s="98"/>
      <c r="E143" s="98"/>
      <c r="F143" s="98"/>
      <c r="G143" s="98"/>
      <c r="H143" s="98"/>
      <c r="I143" s="98"/>
      <c r="J143" s="188"/>
      <c r="K143" s="273"/>
      <c r="L143" s="241"/>
      <c r="N143" s="241"/>
    </row>
    <row r="144" spans="3:14" x14ac:dyDescent="0.2">
      <c r="C144" s="98"/>
      <c r="E144" s="98"/>
      <c r="F144" s="98"/>
      <c r="G144" s="98"/>
      <c r="H144" s="98"/>
      <c r="I144" s="98"/>
      <c r="J144" s="188"/>
      <c r="K144" s="273"/>
      <c r="L144" s="241"/>
      <c r="N144" s="241"/>
    </row>
    <row r="145" spans="3:14" x14ac:dyDescent="0.2">
      <c r="C145" s="98"/>
      <c r="E145" s="98"/>
      <c r="F145" s="98"/>
      <c r="G145" s="98"/>
      <c r="H145" s="98"/>
      <c r="I145" s="98"/>
      <c r="J145" s="188"/>
      <c r="K145" s="273"/>
      <c r="L145" s="241"/>
      <c r="N145" s="241"/>
    </row>
    <row r="146" spans="3:14" x14ac:dyDescent="0.2">
      <c r="C146" s="98"/>
      <c r="E146" s="98"/>
      <c r="F146" s="98"/>
      <c r="G146" s="98"/>
      <c r="H146" s="98"/>
      <c r="I146" s="98"/>
      <c r="J146" s="188"/>
      <c r="K146" s="273"/>
      <c r="L146" s="241"/>
      <c r="N146" s="241"/>
    </row>
    <row r="147" spans="3:14" x14ac:dyDescent="0.2">
      <c r="C147" s="98"/>
      <c r="E147" s="98"/>
      <c r="F147" s="98"/>
      <c r="G147" s="98"/>
      <c r="H147" s="98"/>
      <c r="I147" s="98"/>
      <c r="J147" s="188"/>
      <c r="K147" s="273"/>
      <c r="L147" s="241"/>
      <c r="N147" s="241"/>
    </row>
    <row r="148" spans="3:14" x14ac:dyDescent="0.2">
      <c r="C148" s="98"/>
      <c r="E148" s="98"/>
      <c r="F148" s="98"/>
      <c r="G148" s="98"/>
      <c r="H148" s="98"/>
      <c r="I148" s="98"/>
      <c r="J148" s="188"/>
      <c r="K148" s="273"/>
      <c r="L148" s="241"/>
      <c r="N148" s="241"/>
    </row>
    <row r="149" spans="3:14" x14ac:dyDescent="0.2">
      <c r="C149" s="98"/>
      <c r="E149" s="98"/>
      <c r="F149" s="98"/>
      <c r="G149" s="98"/>
      <c r="H149" s="98"/>
      <c r="I149" s="98"/>
      <c r="J149" s="188"/>
      <c r="K149" s="273"/>
      <c r="L149" s="241"/>
      <c r="N149" s="241"/>
    </row>
    <row r="150" spans="3:14" x14ac:dyDescent="0.2">
      <c r="C150" s="98"/>
      <c r="E150" s="98"/>
      <c r="F150" s="98"/>
      <c r="G150" s="98"/>
      <c r="H150" s="98"/>
      <c r="I150" s="98"/>
      <c r="J150" s="188"/>
      <c r="K150" s="273"/>
      <c r="L150" s="241"/>
      <c r="N150" s="241"/>
    </row>
    <row r="151" spans="3:14" x14ac:dyDescent="0.2">
      <c r="C151" s="98"/>
      <c r="E151" s="98"/>
      <c r="F151" s="98"/>
      <c r="G151" s="98"/>
      <c r="H151" s="98"/>
      <c r="I151" s="98"/>
      <c r="J151" s="188"/>
      <c r="K151" s="273"/>
      <c r="L151" s="241"/>
      <c r="N151" s="241"/>
    </row>
    <row r="152" spans="3:14" x14ac:dyDescent="0.2">
      <c r="C152" s="98"/>
      <c r="E152" s="98"/>
      <c r="F152" s="98"/>
      <c r="G152" s="98"/>
      <c r="H152" s="98"/>
      <c r="I152" s="98"/>
      <c r="J152" s="188"/>
      <c r="K152" s="273"/>
      <c r="L152" s="241"/>
      <c r="N152" s="241"/>
    </row>
    <row r="153" spans="3:14" x14ac:dyDescent="0.2">
      <c r="C153" s="98"/>
      <c r="E153" s="98"/>
      <c r="F153" s="98"/>
      <c r="G153" s="98"/>
      <c r="H153" s="98"/>
      <c r="I153" s="98"/>
      <c r="J153" s="188"/>
      <c r="K153" s="273"/>
      <c r="L153" s="241"/>
      <c r="N153" s="241"/>
    </row>
    <row r="154" spans="3:14" x14ac:dyDescent="0.2">
      <c r="C154" s="98"/>
      <c r="E154" s="98"/>
      <c r="F154" s="98"/>
      <c r="G154" s="98"/>
      <c r="H154" s="98"/>
      <c r="I154" s="98"/>
      <c r="J154" s="188"/>
      <c r="K154" s="273"/>
      <c r="L154" s="241"/>
      <c r="N154" s="241"/>
    </row>
    <row r="155" spans="3:14" x14ac:dyDescent="0.2">
      <c r="C155" s="98"/>
      <c r="E155" s="98"/>
      <c r="F155" s="98"/>
      <c r="G155" s="98"/>
      <c r="H155" s="98"/>
      <c r="I155" s="98"/>
      <c r="J155" s="188"/>
      <c r="K155" s="273"/>
      <c r="L155" s="241"/>
      <c r="N155" s="241"/>
    </row>
    <row r="156" spans="3:14" x14ac:dyDescent="0.2">
      <c r="C156" s="98"/>
      <c r="E156" s="98"/>
      <c r="F156" s="98"/>
      <c r="G156" s="98"/>
      <c r="H156" s="98"/>
      <c r="I156" s="98"/>
      <c r="J156" s="188"/>
      <c r="K156" s="273"/>
      <c r="L156" s="241"/>
      <c r="N156" s="241"/>
    </row>
    <row r="157" spans="3:14" x14ac:dyDescent="0.2">
      <c r="C157" s="98"/>
      <c r="E157" s="98"/>
      <c r="F157" s="98"/>
      <c r="G157" s="98"/>
      <c r="H157" s="98"/>
      <c r="I157" s="98"/>
      <c r="J157" s="188"/>
      <c r="K157" s="273"/>
      <c r="L157" s="241"/>
      <c r="N157" s="241"/>
    </row>
    <row r="158" spans="3:14" x14ac:dyDescent="0.2">
      <c r="C158" s="98"/>
      <c r="E158" s="98"/>
      <c r="F158" s="98"/>
      <c r="G158" s="98"/>
      <c r="H158" s="98"/>
      <c r="I158" s="98"/>
      <c r="J158" s="188"/>
      <c r="K158" s="273"/>
      <c r="L158" s="241"/>
      <c r="N158" s="241"/>
    </row>
    <row r="159" spans="3:14" x14ac:dyDescent="0.2">
      <c r="C159" s="98"/>
      <c r="E159" s="98"/>
      <c r="F159" s="98"/>
      <c r="G159" s="98"/>
      <c r="H159" s="98"/>
      <c r="I159" s="98"/>
      <c r="J159" s="188"/>
      <c r="K159" s="273"/>
      <c r="L159" s="241"/>
      <c r="N159" s="241"/>
    </row>
    <row r="160" spans="3:14" x14ac:dyDescent="0.2">
      <c r="C160" s="98"/>
      <c r="E160" s="98"/>
      <c r="F160" s="98"/>
      <c r="G160" s="98"/>
      <c r="H160" s="98"/>
      <c r="I160" s="98"/>
      <c r="J160" s="188"/>
      <c r="K160" s="273"/>
      <c r="L160" s="241"/>
      <c r="N160" s="241"/>
    </row>
  </sheetData>
  <mergeCells count="5">
    <mergeCell ref="A1:L4"/>
    <mergeCell ref="E8:I8"/>
    <mergeCell ref="A110:B110"/>
    <mergeCell ref="A111:I111"/>
    <mergeCell ref="A112:I1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4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62"/>
  <sheetViews>
    <sheetView showGridLines="0" view="pageBreakPreview" zoomScale="80" zoomScaleSheetLayoutView="80" workbookViewId="0">
      <selection activeCell="C36" sqref="C36"/>
    </sheetView>
  </sheetViews>
  <sheetFormatPr baseColWidth="10" defaultRowHeight="12.75" x14ac:dyDescent="0.2"/>
  <cols>
    <col min="1" max="1" width="6.28515625" style="1" bestFit="1" customWidth="1"/>
    <col min="2" max="2" width="6.28515625" style="1" customWidth="1"/>
    <col min="3" max="3" width="37.7109375" style="56" customWidth="1"/>
    <col min="4" max="4" width="21.28515625" style="3" bestFit="1" customWidth="1"/>
    <col min="5" max="5" width="17.28515625" style="2" bestFit="1" customWidth="1"/>
    <col min="6" max="6" width="16.140625" style="2" bestFit="1" customWidth="1"/>
    <col min="7" max="7" width="17" style="2" bestFit="1" customWidth="1"/>
    <col min="8" max="11" width="16.28515625" style="2" bestFit="1" customWidth="1"/>
    <col min="12" max="12" width="17.28515625" style="2" bestFit="1" customWidth="1"/>
    <col min="13" max="13" width="16.5703125" style="2" bestFit="1" customWidth="1"/>
    <col min="14" max="14" width="15.85546875" style="2" bestFit="1" customWidth="1"/>
    <col min="15" max="15" width="16.5703125" style="2" bestFit="1" customWidth="1"/>
    <col min="16" max="16" width="14.5703125" style="2" customWidth="1"/>
    <col min="17" max="17" width="35" style="42" customWidth="1"/>
    <col min="18" max="18" width="27.42578125" style="2" customWidth="1"/>
    <col min="19" max="19" width="11.42578125" style="2"/>
    <col min="20" max="20" width="14.140625" style="2" bestFit="1" customWidth="1"/>
    <col min="21" max="256" width="11.42578125" style="2"/>
    <col min="257" max="257" width="9.7109375" style="2" customWidth="1"/>
    <col min="258" max="258" width="6" style="2" customWidth="1"/>
    <col min="259" max="259" width="60.5703125" style="2" customWidth="1"/>
    <col min="260" max="260" width="15.5703125" style="2" customWidth="1"/>
    <col min="261" max="272" width="13.28515625" style="2" customWidth="1"/>
    <col min="273" max="512" width="11.42578125" style="2"/>
    <col min="513" max="513" width="9.7109375" style="2" customWidth="1"/>
    <col min="514" max="514" width="6" style="2" customWidth="1"/>
    <col min="515" max="515" width="60.5703125" style="2" customWidth="1"/>
    <col min="516" max="516" width="15.5703125" style="2" customWidth="1"/>
    <col min="517" max="528" width="13.28515625" style="2" customWidth="1"/>
    <col min="529" max="768" width="11.42578125" style="2"/>
    <col min="769" max="769" width="9.7109375" style="2" customWidth="1"/>
    <col min="770" max="770" width="6" style="2" customWidth="1"/>
    <col min="771" max="771" width="60.5703125" style="2" customWidth="1"/>
    <col min="772" max="772" width="15.5703125" style="2" customWidth="1"/>
    <col min="773" max="784" width="13.28515625" style="2" customWidth="1"/>
    <col min="785" max="1024" width="11.42578125" style="2"/>
    <col min="1025" max="1025" width="9.7109375" style="2" customWidth="1"/>
    <col min="1026" max="1026" width="6" style="2" customWidth="1"/>
    <col min="1027" max="1027" width="60.5703125" style="2" customWidth="1"/>
    <col min="1028" max="1028" width="15.5703125" style="2" customWidth="1"/>
    <col min="1029" max="1040" width="13.28515625" style="2" customWidth="1"/>
    <col min="1041" max="1280" width="11.42578125" style="2"/>
    <col min="1281" max="1281" width="9.7109375" style="2" customWidth="1"/>
    <col min="1282" max="1282" width="6" style="2" customWidth="1"/>
    <col min="1283" max="1283" width="60.5703125" style="2" customWidth="1"/>
    <col min="1284" max="1284" width="15.5703125" style="2" customWidth="1"/>
    <col min="1285" max="1296" width="13.28515625" style="2" customWidth="1"/>
    <col min="1297" max="1536" width="11.42578125" style="2"/>
    <col min="1537" max="1537" width="9.7109375" style="2" customWidth="1"/>
    <col min="1538" max="1538" width="6" style="2" customWidth="1"/>
    <col min="1539" max="1539" width="60.5703125" style="2" customWidth="1"/>
    <col min="1540" max="1540" width="15.5703125" style="2" customWidth="1"/>
    <col min="1541" max="1552" width="13.28515625" style="2" customWidth="1"/>
    <col min="1553" max="1792" width="11.42578125" style="2"/>
    <col min="1793" max="1793" width="9.7109375" style="2" customWidth="1"/>
    <col min="1794" max="1794" width="6" style="2" customWidth="1"/>
    <col min="1795" max="1795" width="60.5703125" style="2" customWidth="1"/>
    <col min="1796" max="1796" width="15.5703125" style="2" customWidth="1"/>
    <col min="1797" max="1808" width="13.28515625" style="2" customWidth="1"/>
    <col min="1809" max="2048" width="11.42578125" style="2"/>
    <col min="2049" max="2049" width="9.7109375" style="2" customWidth="1"/>
    <col min="2050" max="2050" width="6" style="2" customWidth="1"/>
    <col min="2051" max="2051" width="60.5703125" style="2" customWidth="1"/>
    <col min="2052" max="2052" width="15.5703125" style="2" customWidth="1"/>
    <col min="2053" max="2064" width="13.28515625" style="2" customWidth="1"/>
    <col min="2065" max="2304" width="11.42578125" style="2"/>
    <col min="2305" max="2305" width="9.7109375" style="2" customWidth="1"/>
    <col min="2306" max="2306" width="6" style="2" customWidth="1"/>
    <col min="2307" max="2307" width="60.5703125" style="2" customWidth="1"/>
    <col min="2308" max="2308" width="15.5703125" style="2" customWidth="1"/>
    <col min="2309" max="2320" width="13.28515625" style="2" customWidth="1"/>
    <col min="2321" max="2560" width="11.42578125" style="2"/>
    <col min="2561" max="2561" width="9.7109375" style="2" customWidth="1"/>
    <col min="2562" max="2562" width="6" style="2" customWidth="1"/>
    <col min="2563" max="2563" width="60.5703125" style="2" customWidth="1"/>
    <col min="2564" max="2564" width="15.5703125" style="2" customWidth="1"/>
    <col min="2565" max="2576" width="13.28515625" style="2" customWidth="1"/>
    <col min="2577" max="2816" width="11.42578125" style="2"/>
    <col min="2817" max="2817" width="9.7109375" style="2" customWidth="1"/>
    <col min="2818" max="2818" width="6" style="2" customWidth="1"/>
    <col min="2819" max="2819" width="60.5703125" style="2" customWidth="1"/>
    <col min="2820" max="2820" width="15.5703125" style="2" customWidth="1"/>
    <col min="2821" max="2832" width="13.28515625" style="2" customWidth="1"/>
    <col min="2833" max="3072" width="11.42578125" style="2"/>
    <col min="3073" max="3073" width="9.7109375" style="2" customWidth="1"/>
    <col min="3074" max="3074" width="6" style="2" customWidth="1"/>
    <col min="3075" max="3075" width="60.5703125" style="2" customWidth="1"/>
    <col min="3076" max="3076" width="15.5703125" style="2" customWidth="1"/>
    <col min="3077" max="3088" width="13.28515625" style="2" customWidth="1"/>
    <col min="3089" max="3328" width="11.42578125" style="2"/>
    <col min="3329" max="3329" width="9.7109375" style="2" customWidth="1"/>
    <col min="3330" max="3330" width="6" style="2" customWidth="1"/>
    <col min="3331" max="3331" width="60.5703125" style="2" customWidth="1"/>
    <col min="3332" max="3332" width="15.5703125" style="2" customWidth="1"/>
    <col min="3333" max="3344" width="13.28515625" style="2" customWidth="1"/>
    <col min="3345" max="3584" width="11.42578125" style="2"/>
    <col min="3585" max="3585" width="9.7109375" style="2" customWidth="1"/>
    <col min="3586" max="3586" width="6" style="2" customWidth="1"/>
    <col min="3587" max="3587" width="60.5703125" style="2" customWidth="1"/>
    <col min="3588" max="3588" width="15.5703125" style="2" customWidth="1"/>
    <col min="3589" max="3600" width="13.28515625" style="2" customWidth="1"/>
    <col min="3601" max="3840" width="11.42578125" style="2"/>
    <col min="3841" max="3841" width="9.7109375" style="2" customWidth="1"/>
    <col min="3842" max="3842" width="6" style="2" customWidth="1"/>
    <col min="3843" max="3843" width="60.5703125" style="2" customWidth="1"/>
    <col min="3844" max="3844" width="15.5703125" style="2" customWidth="1"/>
    <col min="3845" max="3856" width="13.28515625" style="2" customWidth="1"/>
    <col min="3857" max="4096" width="11.42578125" style="2"/>
    <col min="4097" max="4097" width="9.7109375" style="2" customWidth="1"/>
    <col min="4098" max="4098" width="6" style="2" customWidth="1"/>
    <col min="4099" max="4099" width="60.5703125" style="2" customWidth="1"/>
    <col min="4100" max="4100" width="15.5703125" style="2" customWidth="1"/>
    <col min="4101" max="4112" width="13.28515625" style="2" customWidth="1"/>
    <col min="4113" max="4352" width="11.42578125" style="2"/>
    <col min="4353" max="4353" width="9.7109375" style="2" customWidth="1"/>
    <col min="4354" max="4354" width="6" style="2" customWidth="1"/>
    <col min="4355" max="4355" width="60.5703125" style="2" customWidth="1"/>
    <col min="4356" max="4356" width="15.5703125" style="2" customWidth="1"/>
    <col min="4357" max="4368" width="13.28515625" style="2" customWidth="1"/>
    <col min="4369" max="4608" width="11.42578125" style="2"/>
    <col min="4609" max="4609" width="9.7109375" style="2" customWidth="1"/>
    <col min="4610" max="4610" width="6" style="2" customWidth="1"/>
    <col min="4611" max="4611" width="60.5703125" style="2" customWidth="1"/>
    <col min="4612" max="4612" width="15.5703125" style="2" customWidth="1"/>
    <col min="4613" max="4624" width="13.28515625" style="2" customWidth="1"/>
    <col min="4625" max="4864" width="11.42578125" style="2"/>
    <col min="4865" max="4865" width="9.7109375" style="2" customWidth="1"/>
    <col min="4866" max="4866" width="6" style="2" customWidth="1"/>
    <col min="4867" max="4867" width="60.5703125" style="2" customWidth="1"/>
    <col min="4868" max="4868" width="15.5703125" style="2" customWidth="1"/>
    <col min="4869" max="4880" width="13.28515625" style="2" customWidth="1"/>
    <col min="4881" max="5120" width="11.42578125" style="2"/>
    <col min="5121" max="5121" width="9.7109375" style="2" customWidth="1"/>
    <col min="5122" max="5122" width="6" style="2" customWidth="1"/>
    <col min="5123" max="5123" width="60.5703125" style="2" customWidth="1"/>
    <col min="5124" max="5124" width="15.5703125" style="2" customWidth="1"/>
    <col min="5125" max="5136" width="13.28515625" style="2" customWidth="1"/>
    <col min="5137" max="5376" width="11.42578125" style="2"/>
    <col min="5377" max="5377" width="9.7109375" style="2" customWidth="1"/>
    <col min="5378" max="5378" width="6" style="2" customWidth="1"/>
    <col min="5379" max="5379" width="60.5703125" style="2" customWidth="1"/>
    <col min="5380" max="5380" width="15.5703125" style="2" customWidth="1"/>
    <col min="5381" max="5392" width="13.28515625" style="2" customWidth="1"/>
    <col min="5393" max="5632" width="11.42578125" style="2"/>
    <col min="5633" max="5633" width="9.7109375" style="2" customWidth="1"/>
    <col min="5634" max="5634" width="6" style="2" customWidth="1"/>
    <col min="5635" max="5635" width="60.5703125" style="2" customWidth="1"/>
    <col min="5636" max="5636" width="15.5703125" style="2" customWidth="1"/>
    <col min="5637" max="5648" width="13.28515625" style="2" customWidth="1"/>
    <col min="5649" max="5888" width="11.42578125" style="2"/>
    <col min="5889" max="5889" width="9.7109375" style="2" customWidth="1"/>
    <col min="5890" max="5890" width="6" style="2" customWidth="1"/>
    <col min="5891" max="5891" width="60.5703125" style="2" customWidth="1"/>
    <col min="5892" max="5892" width="15.5703125" style="2" customWidth="1"/>
    <col min="5893" max="5904" width="13.28515625" style="2" customWidth="1"/>
    <col min="5905" max="6144" width="11.42578125" style="2"/>
    <col min="6145" max="6145" width="9.7109375" style="2" customWidth="1"/>
    <col min="6146" max="6146" width="6" style="2" customWidth="1"/>
    <col min="6147" max="6147" width="60.5703125" style="2" customWidth="1"/>
    <col min="6148" max="6148" width="15.5703125" style="2" customWidth="1"/>
    <col min="6149" max="6160" width="13.28515625" style="2" customWidth="1"/>
    <col min="6161" max="6400" width="11.42578125" style="2"/>
    <col min="6401" max="6401" width="9.7109375" style="2" customWidth="1"/>
    <col min="6402" max="6402" width="6" style="2" customWidth="1"/>
    <col min="6403" max="6403" width="60.5703125" style="2" customWidth="1"/>
    <col min="6404" max="6404" width="15.5703125" style="2" customWidth="1"/>
    <col min="6405" max="6416" width="13.28515625" style="2" customWidth="1"/>
    <col min="6417" max="6656" width="11.42578125" style="2"/>
    <col min="6657" max="6657" width="9.7109375" style="2" customWidth="1"/>
    <col min="6658" max="6658" width="6" style="2" customWidth="1"/>
    <col min="6659" max="6659" width="60.5703125" style="2" customWidth="1"/>
    <col min="6660" max="6660" width="15.5703125" style="2" customWidth="1"/>
    <col min="6661" max="6672" width="13.28515625" style="2" customWidth="1"/>
    <col min="6673" max="6912" width="11.42578125" style="2"/>
    <col min="6913" max="6913" width="9.7109375" style="2" customWidth="1"/>
    <col min="6914" max="6914" width="6" style="2" customWidth="1"/>
    <col min="6915" max="6915" width="60.5703125" style="2" customWidth="1"/>
    <col min="6916" max="6916" width="15.5703125" style="2" customWidth="1"/>
    <col min="6917" max="6928" width="13.28515625" style="2" customWidth="1"/>
    <col min="6929" max="7168" width="11.42578125" style="2"/>
    <col min="7169" max="7169" width="9.7109375" style="2" customWidth="1"/>
    <col min="7170" max="7170" width="6" style="2" customWidth="1"/>
    <col min="7171" max="7171" width="60.5703125" style="2" customWidth="1"/>
    <col min="7172" max="7172" width="15.5703125" style="2" customWidth="1"/>
    <col min="7173" max="7184" width="13.28515625" style="2" customWidth="1"/>
    <col min="7185" max="7424" width="11.42578125" style="2"/>
    <col min="7425" max="7425" width="9.7109375" style="2" customWidth="1"/>
    <col min="7426" max="7426" width="6" style="2" customWidth="1"/>
    <col min="7427" max="7427" width="60.5703125" style="2" customWidth="1"/>
    <col min="7428" max="7428" width="15.5703125" style="2" customWidth="1"/>
    <col min="7429" max="7440" width="13.28515625" style="2" customWidth="1"/>
    <col min="7441" max="7680" width="11.42578125" style="2"/>
    <col min="7681" max="7681" width="9.7109375" style="2" customWidth="1"/>
    <col min="7682" max="7682" width="6" style="2" customWidth="1"/>
    <col min="7683" max="7683" width="60.5703125" style="2" customWidth="1"/>
    <col min="7684" max="7684" width="15.5703125" style="2" customWidth="1"/>
    <col min="7685" max="7696" width="13.28515625" style="2" customWidth="1"/>
    <col min="7697" max="7936" width="11.42578125" style="2"/>
    <col min="7937" max="7937" width="9.7109375" style="2" customWidth="1"/>
    <col min="7938" max="7938" width="6" style="2" customWidth="1"/>
    <col min="7939" max="7939" width="60.5703125" style="2" customWidth="1"/>
    <col min="7940" max="7940" width="15.5703125" style="2" customWidth="1"/>
    <col min="7941" max="7952" width="13.28515625" style="2" customWidth="1"/>
    <col min="7953" max="8192" width="11.42578125" style="2"/>
    <col min="8193" max="8193" width="9.7109375" style="2" customWidth="1"/>
    <col min="8194" max="8194" width="6" style="2" customWidth="1"/>
    <col min="8195" max="8195" width="60.5703125" style="2" customWidth="1"/>
    <col min="8196" max="8196" width="15.5703125" style="2" customWidth="1"/>
    <col min="8197" max="8208" width="13.28515625" style="2" customWidth="1"/>
    <col min="8209" max="8448" width="11.42578125" style="2"/>
    <col min="8449" max="8449" width="9.7109375" style="2" customWidth="1"/>
    <col min="8450" max="8450" width="6" style="2" customWidth="1"/>
    <col min="8451" max="8451" width="60.5703125" style="2" customWidth="1"/>
    <col min="8452" max="8452" width="15.5703125" style="2" customWidth="1"/>
    <col min="8453" max="8464" width="13.28515625" style="2" customWidth="1"/>
    <col min="8465" max="8704" width="11.42578125" style="2"/>
    <col min="8705" max="8705" width="9.7109375" style="2" customWidth="1"/>
    <col min="8706" max="8706" width="6" style="2" customWidth="1"/>
    <col min="8707" max="8707" width="60.5703125" style="2" customWidth="1"/>
    <col min="8708" max="8708" width="15.5703125" style="2" customWidth="1"/>
    <col min="8709" max="8720" width="13.28515625" style="2" customWidth="1"/>
    <col min="8721" max="8960" width="11.42578125" style="2"/>
    <col min="8961" max="8961" width="9.7109375" style="2" customWidth="1"/>
    <col min="8962" max="8962" width="6" style="2" customWidth="1"/>
    <col min="8963" max="8963" width="60.5703125" style="2" customWidth="1"/>
    <col min="8964" max="8964" width="15.5703125" style="2" customWidth="1"/>
    <col min="8965" max="8976" width="13.28515625" style="2" customWidth="1"/>
    <col min="8977" max="9216" width="11.42578125" style="2"/>
    <col min="9217" max="9217" width="9.7109375" style="2" customWidth="1"/>
    <col min="9218" max="9218" width="6" style="2" customWidth="1"/>
    <col min="9219" max="9219" width="60.5703125" style="2" customWidth="1"/>
    <col min="9220" max="9220" width="15.5703125" style="2" customWidth="1"/>
    <col min="9221" max="9232" width="13.28515625" style="2" customWidth="1"/>
    <col min="9233" max="9472" width="11.42578125" style="2"/>
    <col min="9473" max="9473" width="9.7109375" style="2" customWidth="1"/>
    <col min="9474" max="9474" width="6" style="2" customWidth="1"/>
    <col min="9475" max="9475" width="60.5703125" style="2" customWidth="1"/>
    <col min="9476" max="9476" width="15.5703125" style="2" customWidth="1"/>
    <col min="9477" max="9488" width="13.28515625" style="2" customWidth="1"/>
    <col min="9489" max="9728" width="11.42578125" style="2"/>
    <col min="9729" max="9729" width="9.7109375" style="2" customWidth="1"/>
    <col min="9730" max="9730" width="6" style="2" customWidth="1"/>
    <col min="9731" max="9731" width="60.5703125" style="2" customWidth="1"/>
    <col min="9732" max="9732" width="15.5703125" style="2" customWidth="1"/>
    <col min="9733" max="9744" width="13.28515625" style="2" customWidth="1"/>
    <col min="9745" max="9984" width="11.42578125" style="2"/>
    <col min="9985" max="9985" width="9.7109375" style="2" customWidth="1"/>
    <col min="9986" max="9986" width="6" style="2" customWidth="1"/>
    <col min="9987" max="9987" width="60.5703125" style="2" customWidth="1"/>
    <col min="9988" max="9988" width="15.5703125" style="2" customWidth="1"/>
    <col min="9989" max="10000" width="13.28515625" style="2" customWidth="1"/>
    <col min="10001" max="10240" width="11.42578125" style="2"/>
    <col min="10241" max="10241" width="9.7109375" style="2" customWidth="1"/>
    <col min="10242" max="10242" width="6" style="2" customWidth="1"/>
    <col min="10243" max="10243" width="60.5703125" style="2" customWidth="1"/>
    <col min="10244" max="10244" width="15.5703125" style="2" customWidth="1"/>
    <col min="10245" max="10256" width="13.28515625" style="2" customWidth="1"/>
    <col min="10257" max="10496" width="11.42578125" style="2"/>
    <col min="10497" max="10497" width="9.7109375" style="2" customWidth="1"/>
    <col min="10498" max="10498" width="6" style="2" customWidth="1"/>
    <col min="10499" max="10499" width="60.5703125" style="2" customWidth="1"/>
    <col min="10500" max="10500" width="15.5703125" style="2" customWidth="1"/>
    <col min="10501" max="10512" width="13.28515625" style="2" customWidth="1"/>
    <col min="10513" max="10752" width="11.42578125" style="2"/>
    <col min="10753" max="10753" width="9.7109375" style="2" customWidth="1"/>
    <col min="10754" max="10754" width="6" style="2" customWidth="1"/>
    <col min="10755" max="10755" width="60.5703125" style="2" customWidth="1"/>
    <col min="10756" max="10756" width="15.5703125" style="2" customWidth="1"/>
    <col min="10757" max="10768" width="13.28515625" style="2" customWidth="1"/>
    <col min="10769" max="11008" width="11.42578125" style="2"/>
    <col min="11009" max="11009" width="9.7109375" style="2" customWidth="1"/>
    <col min="11010" max="11010" width="6" style="2" customWidth="1"/>
    <col min="11011" max="11011" width="60.5703125" style="2" customWidth="1"/>
    <col min="11012" max="11012" width="15.5703125" style="2" customWidth="1"/>
    <col min="11013" max="11024" width="13.28515625" style="2" customWidth="1"/>
    <col min="11025" max="11264" width="11.42578125" style="2"/>
    <col min="11265" max="11265" width="9.7109375" style="2" customWidth="1"/>
    <col min="11266" max="11266" width="6" style="2" customWidth="1"/>
    <col min="11267" max="11267" width="60.5703125" style="2" customWidth="1"/>
    <col min="11268" max="11268" width="15.5703125" style="2" customWidth="1"/>
    <col min="11269" max="11280" width="13.28515625" style="2" customWidth="1"/>
    <col min="11281" max="11520" width="11.42578125" style="2"/>
    <col min="11521" max="11521" width="9.7109375" style="2" customWidth="1"/>
    <col min="11522" max="11522" width="6" style="2" customWidth="1"/>
    <col min="11523" max="11523" width="60.5703125" style="2" customWidth="1"/>
    <col min="11524" max="11524" width="15.5703125" style="2" customWidth="1"/>
    <col min="11525" max="11536" width="13.28515625" style="2" customWidth="1"/>
    <col min="11537" max="11776" width="11.42578125" style="2"/>
    <col min="11777" max="11777" width="9.7109375" style="2" customWidth="1"/>
    <col min="11778" max="11778" width="6" style="2" customWidth="1"/>
    <col min="11779" max="11779" width="60.5703125" style="2" customWidth="1"/>
    <col min="11780" max="11780" width="15.5703125" style="2" customWidth="1"/>
    <col min="11781" max="11792" width="13.28515625" style="2" customWidth="1"/>
    <col min="11793" max="12032" width="11.42578125" style="2"/>
    <col min="12033" max="12033" width="9.7109375" style="2" customWidth="1"/>
    <col min="12034" max="12034" width="6" style="2" customWidth="1"/>
    <col min="12035" max="12035" width="60.5703125" style="2" customWidth="1"/>
    <col min="12036" max="12036" width="15.5703125" style="2" customWidth="1"/>
    <col min="12037" max="12048" width="13.28515625" style="2" customWidth="1"/>
    <col min="12049" max="12288" width="11.42578125" style="2"/>
    <col min="12289" max="12289" width="9.7109375" style="2" customWidth="1"/>
    <col min="12290" max="12290" width="6" style="2" customWidth="1"/>
    <col min="12291" max="12291" width="60.5703125" style="2" customWidth="1"/>
    <col min="12292" max="12292" width="15.5703125" style="2" customWidth="1"/>
    <col min="12293" max="12304" width="13.28515625" style="2" customWidth="1"/>
    <col min="12305" max="12544" width="11.42578125" style="2"/>
    <col min="12545" max="12545" width="9.7109375" style="2" customWidth="1"/>
    <col min="12546" max="12546" width="6" style="2" customWidth="1"/>
    <col min="12547" max="12547" width="60.5703125" style="2" customWidth="1"/>
    <col min="12548" max="12548" width="15.5703125" style="2" customWidth="1"/>
    <col min="12549" max="12560" width="13.28515625" style="2" customWidth="1"/>
    <col min="12561" max="12800" width="11.42578125" style="2"/>
    <col min="12801" max="12801" width="9.7109375" style="2" customWidth="1"/>
    <col min="12802" max="12802" width="6" style="2" customWidth="1"/>
    <col min="12803" max="12803" width="60.5703125" style="2" customWidth="1"/>
    <col min="12804" max="12804" width="15.5703125" style="2" customWidth="1"/>
    <col min="12805" max="12816" width="13.28515625" style="2" customWidth="1"/>
    <col min="12817" max="13056" width="11.42578125" style="2"/>
    <col min="13057" max="13057" width="9.7109375" style="2" customWidth="1"/>
    <col min="13058" max="13058" width="6" style="2" customWidth="1"/>
    <col min="13059" max="13059" width="60.5703125" style="2" customWidth="1"/>
    <col min="13060" max="13060" width="15.5703125" style="2" customWidth="1"/>
    <col min="13061" max="13072" width="13.28515625" style="2" customWidth="1"/>
    <col min="13073" max="13312" width="11.42578125" style="2"/>
    <col min="13313" max="13313" width="9.7109375" style="2" customWidth="1"/>
    <col min="13314" max="13314" width="6" style="2" customWidth="1"/>
    <col min="13315" max="13315" width="60.5703125" style="2" customWidth="1"/>
    <col min="13316" max="13316" width="15.5703125" style="2" customWidth="1"/>
    <col min="13317" max="13328" width="13.28515625" style="2" customWidth="1"/>
    <col min="13329" max="13568" width="11.42578125" style="2"/>
    <col min="13569" max="13569" width="9.7109375" style="2" customWidth="1"/>
    <col min="13570" max="13570" width="6" style="2" customWidth="1"/>
    <col min="13571" max="13571" width="60.5703125" style="2" customWidth="1"/>
    <col min="13572" max="13572" width="15.5703125" style="2" customWidth="1"/>
    <col min="13573" max="13584" width="13.28515625" style="2" customWidth="1"/>
    <col min="13585" max="13824" width="11.42578125" style="2"/>
    <col min="13825" max="13825" width="9.7109375" style="2" customWidth="1"/>
    <col min="13826" max="13826" width="6" style="2" customWidth="1"/>
    <col min="13827" max="13827" width="60.5703125" style="2" customWidth="1"/>
    <col min="13828" max="13828" width="15.5703125" style="2" customWidth="1"/>
    <col min="13829" max="13840" width="13.28515625" style="2" customWidth="1"/>
    <col min="13841" max="14080" width="11.42578125" style="2"/>
    <col min="14081" max="14081" width="9.7109375" style="2" customWidth="1"/>
    <col min="14082" max="14082" width="6" style="2" customWidth="1"/>
    <col min="14083" max="14083" width="60.5703125" style="2" customWidth="1"/>
    <col min="14084" max="14084" width="15.5703125" style="2" customWidth="1"/>
    <col min="14085" max="14096" width="13.28515625" style="2" customWidth="1"/>
    <col min="14097" max="14336" width="11.42578125" style="2"/>
    <col min="14337" max="14337" width="9.7109375" style="2" customWidth="1"/>
    <col min="14338" max="14338" width="6" style="2" customWidth="1"/>
    <col min="14339" max="14339" width="60.5703125" style="2" customWidth="1"/>
    <col min="14340" max="14340" width="15.5703125" style="2" customWidth="1"/>
    <col min="14341" max="14352" width="13.28515625" style="2" customWidth="1"/>
    <col min="14353" max="14592" width="11.42578125" style="2"/>
    <col min="14593" max="14593" width="9.7109375" style="2" customWidth="1"/>
    <col min="14594" max="14594" width="6" style="2" customWidth="1"/>
    <col min="14595" max="14595" width="60.5703125" style="2" customWidth="1"/>
    <col min="14596" max="14596" width="15.5703125" style="2" customWidth="1"/>
    <col min="14597" max="14608" width="13.28515625" style="2" customWidth="1"/>
    <col min="14609" max="14848" width="11.42578125" style="2"/>
    <col min="14849" max="14849" width="9.7109375" style="2" customWidth="1"/>
    <col min="14850" max="14850" width="6" style="2" customWidth="1"/>
    <col min="14851" max="14851" width="60.5703125" style="2" customWidth="1"/>
    <col min="14852" max="14852" width="15.5703125" style="2" customWidth="1"/>
    <col min="14853" max="14864" width="13.28515625" style="2" customWidth="1"/>
    <col min="14865" max="15104" width="11.42578125" style="2"/>
    <col min="15105" max="15105" width="9.7109375" style="2" customWidth="1"/>
    <col min="15106" max="15106" width="6" style="2" customWidth="1"/>
    <col min="15107" max="15107" width="60.5703125" style="2" customWidth="1"/>
    <col min="15108" max="15108" width="15.5703125" style="2" customWidth="1"/>
    <col min="15109" max="15120" width="13.28515625" style="2" customWidth="1"/>
    <col min="15121" max="15360" width="11.42578125" style="2"/>
    <col min="15361" max="15361" width="9.7109375" style="2" customWidth="1"/>
    <col min="15362" max="15362" width="6" style="2" customWidth="1"/>
    <col min="15363" max="15363" width="60.5703125" style="2" customWidth="1"/>
    <col min="15364" max="15364" width="15.5703125" style="2" customWidth="1"/>
    <col min="15365" max="15376" width="13.28515625" style="2" customWidth="1"/>
    <col min="15377" max="15616" width="11.42578125" style="2"/>
    <col min="15617" max="15617" width="9.7109375" style="2" customWidth="1"/>
    <col min="15618" max="15618" width="6" style="2" customWidth="1"/>
    <col min="15619" max="15619" width="60.5703125" style="2" customWidth="1"/>
    <col min="15620" max="15620" width="15.5703125" style="2" customWidth="1"/>
    <col min="15621" max="15632" width="13.28515625" style="2" customWidth="1"/>
    <col min="15633" max="15872" width="11.42578125" style="2"/>
    <col min="15873" max="15873" width="9.7109375" style="2" customWidth="1"/>
    <col min="15874" max="15874" width="6" style="2" customWidth="1"/>
    <col min="15875" max="15875" width="60.5703125" style="2" customWidth="1"/>
    <col min="15876" max="15876" width="15.5703125" style="2" customWidth="1"/>
    <col min="15877" max="15888" width="13.28515625" style="2" customWidth="1"/>
    <col min="15889" max="16128" width="11.42578125" style="2"/>
    <col min="16129" max="16129" width="9.7109375" style="2" customWidth="1"/>
    <col min="16130" max="16130" width="6" style="2" customWidth="1"/>
    <col min="16131" max="16131" width="60.5703125" style="2" customWidth="1"/>
    <col min="16132" max="16132" width="15.5703125" style="2" customWidth="1"/>
    <col min="16133" max="16144" width="13.28515625" style="2" customWidth="1"/>
    <col min="16145" max="16384" width="11.42578125" style="2"/>
  </cols>
  <sheetData>
    <row r="1" spans="1:23" ht="27" customHeight="1" x14ac:dyDescent="0.2">
      <c r="K1" s="667" t="s">
        <v>205</v>
      </c>
      <c r="L1" s="667"/>
      <c r="M1" s="667"/>
      <c r="N1" s="667"/>
      <c r="O1" s="667"/>
      <c r="P1" s="667"/>
      <c r="Q1" s="667"/>
      <c r="V1" s="7"/>
      <c r="W1" s="7"/>
    </row>
    <row r="2" spans="1:23" ht="27" customHeight="1" x14ac:dyDescent="0.2">
      <c r="A2" s="8"/>
      <c r="B2" s="8"/>
      <c r="C2" s="57"/>
      <c r="E2" s="8"/>
      <c r="F2" s="8"/>
      <c r="G2" s="8"/>
      <c r="H2" s="8"/>
      <c r="I2" s="8"/>
      <c r="J2" s="8"/>
      <c r="K2" s="668" t="s">
        <v>197</v>
      </c>
      <c r="L2" s="668"/>
      <c r="M2" s="668"/>
      <c r="N2" s="668"/>
      <c r="O2" s="668"/>
      <c r="P2" s="668"/>
      <c r="Q2" s="668"/>
      <c r="V2" s="7"/>
      <c r="W2" s="7"/>
    </row>
    <row r="3" spans="1:23" ht="12.75" customHeight="1" x14ac:dyDescent="0.2">
      <c r="A3" s="2"/>
      <c r="B3" s="2"/>
      <c r="M3" s="9"/>
      <c r="N3" s="5"/>
      <c r="O3" s="5"/>
      <c r="P3" s="5"/>
      <c r="Q3" s="10"/>
      <c r="V3" s="7"/>
      <c r="W3" s="7"/>
    </row>
    <row r="4" spans="1:23" ht="15.75" customHeight="1" x14ac:dyDescent="0.2">
      <c r="A4" s="11"/>
      <c r="B4" s="11"/>
      <c r="C4" s="58"/>
      <c r="D4" s="12"/>
      <c r="E4" s="11"/>
      <c r="F4" s="11"/>
      <c r="G4" s="11"/>
      <c r="H4" s="11"/>
      <c r="I4" s="11"/>
      <c r="J4" s="11"/>
      <c r="K4" s="653" t="s">
        <v>160</v>
      </c>
      <c r="L4" s="653"/>
      <c r="M4" s="653"/>
      <c r="N4" s="653"/>
      <c r="O4" s="653"/>
      <c r="P4" s="653"/>
      <c r="Q4" s="653"/>
      <c r="V4" s="7"/>
      <c r="W4" s="7"/>
    </row>
    <row r="5" spans="1:23" ht="12.75" customHeight="1" x14ac:dyDescent="0.2">
      <c r="A5" s="11"/>
      <c r="B5" s="11"/>
      <c r="C5" s="58"/>
      <c r="D5" s="12"/>
      <c r="E5" s="11"/>
      <c r="F5" s="11"/>
      <c r="G5" s="11"/>
      <c r="H5" s="11"/>
      <c r="I5" s="11"/>
      <c r="J5" s="11"/>
      <c r="K5" s="652" t="s">
        <v>22</v>
      </c>
      <c r="L5" s="652"/>
      <c r="M5" s="652"/>
      <c r="N5" s="652"/>
      <c r="O5" s="652"/>
      <c r="P5" s="652"/>
      <c r="Q5" s="652"/>
      <c r="V5" s="7"/>
      <c r="W5" s="7"/>
    </row>
    <row r="6" spans="1:23" ht="20.25" customHeight="1" x14ac:dyDescent="0.2">
      <c r="A6" s="11"/>
      <c r="B6" s="11"/>
      <c r="C6" s="658"/>
      <c r="D6" s="659"/>
      <c r="E6" s="659"/>
      <c r="F6" s="659"/>
      <c r="G6" s="659"/>
      <c r="H6" s="659"/>
      <c r="I6" s="659"/>
      <c r="J6" s="659"/>
      <c r="K6" s="653" t="s">
        <v>23</v>
      </c>
      <c r="L6" s="653"/>
      <c r="M6" s="653"/>
      <c r="N6" s="653"/>
      <c r="O6" s="653"/>
      <c r="P6" s="653"/>
      <c r="Q6" s="653"/>
      <c r="V6" s="7"/>
      <c r="W6" s="7"/>
    </row>
    <row r="7" spans="1:23" ht="12.75" customHeight="1" x14ac:dyDescent="0.2">
      <c r="A7" s="11"/>
      <c r="B7" s="11"/>
      <c r="C7" s="659"/>
      <c r="D7" s="659"/>
      <c r="E7" s="659"/>
      <c r="F7" s="659"/>
      <c r="G7" s="659"/>
      <c r="H7" s="659"/>
      <c r="I7" s="659"/>
      <c r="J7" s="659"/>
      <c r="K7" s="652" t="s">
        <v>0</v>
      </c>
      <c r="L7" s="652"/>
      <c r="M7" s="652"/>
      <c r="N7" s="652"/>
      <c r="O7" s="652"/>
      <c r="P7" s="652"/>
      <c r="Q7" s="652"/>
      <c r="V7" s="7"/>
      <c r="W7" s="7"/>
    </row>
    <row r="8" spans="1:23" ht="17.25" customHeight="1" x14ac:dyDescent="0.2">
      <c r="A8" s="11"/>
      <c r="B8" s="11"/>
      <c r="C8" s="659"/>
      <c r="D8" s="659"/>
      <c r="E8" s="659"/>
      <c r="F8" s="659"/>
      <c r="G8" s="659"/>
      <c r="H8" s="659"/>
      <c r="I8" s="659"/>
      <c r="J8" s="659"/>
      <c r="K8" s="653" t="s">
        <v>24</v>
      </c>
      <c r="L8" s="653"/>
      <c r="M8" s="653"/>
      <c r="N8" s="653"/>
      <c r="O8" s="653"/>
      <c r="P8" s="653"/>
      <c r="Q8" s="653"/>
      <c r="V8" s="7"/>
      <c r="W8" s="7"/>
    </row>
    <row r="9" spans="1:23" s="14" customFormat="1" ht="12.75" customHeight="1" x14ac:dyDescent="0.2">
      <c r="A9" s="11"/>
      <c r="B9" s="11"/>
      <c r="C9" s="58"/>
      <c r="D9" s="12"/>
      <c r="E9" s="11"/>
      <c r="F9" s="11"/>
      <c r="G9" s="11"/>
      <c r="H9" s="11"/>
      <c r="I9" s="11"/>
      <c r="J9" s="11"/>
      <c r="K9" s="653" t="s">
        <v>1</v>
      </c>
      <c r="L9" s="653"/>
      <c r="M9" s="653"/>
      <c r="N9" s="653"/>
      <c r="O9" s="653"/>
      <c r="P9" s="653"/>
      <c r="Q9" s="653"/>
      <c r="V9" s="7"/>
      <c r="W9" s="7"/>
    </row>
    <row r="10" spans="1:23" ht="12.75" customHeight="1" x14ac:dyDescent="0.2">
      <c r="A10" s="15"/>
      <c r="B10" s="15"/>
      <c r="C10" s="62"/>
      <c r="D10" s="16"/>
      <c r="E10" s="15"/>
      <c r="F10" s="15"/>
      <c r="G10" s="15"/>
      <c r="H10" s="15"/>
      <c r="I10" s="15"/>
      <c r="J10" s="15"/>
      <c r="K10" s="15"/>
      <c r="L10" s="15"/>
      <c r="M10" s="5"/>
      <c r="N10" s="5"/>
      <c r="O10" s="5"/>
      <c r="P10" s="5"/>
      <c r="Q10" s="5"/>
      <c r="R10" s="7"/>
      <c r="S10" s="7"/>
      <c r="T10" s="7"/>
      <c r="U10" s="7"/>
      <c r="V10" s="7"/>
      <c r="W10" s="7"/>
    </row>
    <row r="11" spans="1:23" ht="12.75" customHeight="1" x14ac:dyDescent="0.2">
      <c r="A11" s="660" t="s">
        <v>25</v>
      </c>
      <c r="B11" s="134"/>
      <c r="C11" s="660" t="s">
        <v>2</v>
      </c>
      <c r="D11" s="662" t="s">
        <v>3</v>
      </c>
      <c r="E11" s="664" t="s">
        <v>209</v>
      </c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664"/>
      <c r="Q11" s="665" t="s">
        <v>26</v>
      </c>
    </row>
    <row r="12" spans="1:23" s="17" customFormat="1" ht="13.5" thickBot="1" x14ac:dyDescent="0.25">
      <c r="A12" s="661"/>
      <c r="B12" s="135"/>
      <c r="C12" s="661"/>
      <c r="D12" s="663"/>
      <c r="E12" s="128" t="s">
        <v>4</v>
      </c>
      <c r="F12" s="129" t="s">
        <v>5</v>
      </c>
      <c r="G12" s="129" t="s">
        <v>6</v>
      </c>
      <c r="H12" s="129" t="s">
        <v>7</v>
      </c>
      <c r="I12" s="129" t="s">
        <v>8</v>
      </c>
      <c r="J12" s="129" t="s">
        <v>9</v>
      </c>
      <c r="K12" s="129" t="s">
        <v>10</v>
      </c>
      <c r="L12" s="129" t="s">
        <v>11</v>
      </c>
      <c r="M12" s="129" t="s">
        <v>12</v>
      </c>
      <c r="N12" s="129" t="s">
        <v>13</v>
      </c>
      <c r="O12" s="129" t="s">
        <v>14</v>
      </c>
      <c r="P12" s="129" t="s">
        <v>15</v>
      </c>
      <c r="Q12" s="666"/>
    </row>
    <row r="13" spans="1:23" s="20" customFormat="1" x14ac:dyDescent="0.2">
      <c r="A13" s="52">
        <v>1131</v>
      </c>
      <c r="B13" s="52"/>
      <c r="C13" s="51" t="s">
        <v>27</v>
      </c>
      <c r="D13" s="60">
        <f>SUM(E13:P13)</f>
        <v>0</v>
      </c>
      <c r="E13" s="19">
        <f>'Presupuestacion estatal'!E13+'Presupuestacion federal'!E13+'remanentes 2012'!E13</f>
        <v>0</v>
      </c>
      <c r="F13" s="19">
        <f>'Presupuestacion estatal'!F13+'Presupuestacion federal'!F13+'remanentes 2012'!F13</f>
        <v>0</v>
      </c>
      <c r="G13" s="19">
        <f>'Presupuestacion estatal'!G13+'Presupuestacion federal'!G13+'remanentes 2012'!G13</f>
        <v>0</v>
      </c>
      <c r="H13" s="19">
        <f>'Presupuestacion estatal'!H13+'Presupuestacion federal'!H13+'remanentes 2012'!H13</f>
        <v>0</v>
      </c>
      <c r="I13" s="19">
        <f>'Presupuestacion estatal'!I13+'Presupuestacion federal'!I13+'remanentes 2012'!I13</f>
        <v>0</v>
      </c>
      <c r="J13" s="19">
        <f>'Presupuestacion estatal'!J13+'Presupuestacion federal'!J13+'remanentes 2012'!J13</f>
        <v>0</v>
      </c>
      <c r="K13" s="19">
        <f>'Presupuestacion estatal'!K13+'Presupuestacion federal'!K13+'remanentes 2012'!K13</f>
        <v>0</v>
      </c>
      <c r="L13" s="19">
        <f>'Presupuestacion estatal'!L13+'Presupuestacion federal'!L13+'remanentes 2012'!L13</f>
        <v>0</v>
      </c>
      <c r="M13" s="19">
        <f>'Presupuestacion estatal'!M13+'Presupuestacion federal'!M13+'remanentes 2012'!M13</f>
        <v>0</v>
      </c>
      <c r="N13" s="19">
        <f>'Presupuestacion estatal'!N13+'Presupuestacion federal'!N13+'remanentes 2012'!N13</f>
        <v>0</v>
      </c>
      <c r="O13" s="19">
        <f>'Presupuestacion estatal'!O13+'Presupuestacion federal'!O13+'remanentes 2012'!O13</f>
        <v>0</v>
      </c>
      <c r="P13" s="19">
        <f>'Presupuestacion estatal'!P13+'Presupuestacion federal'!P13+'remanentes 2012'!P13</f>
        <v>0</v>
      </c>
      <c r="Q13" s="46"/>
      <c r="R13" s="654"/>
    </row>
    <row r="14" spans="1:23" s="20" customFormat="1" x14ac:dyDescent="0.2">
      <c r="A14" s="52">
        <v>1211</v>
      </c>
      <c r="B14" s="52"/>
      <c r="C14" s="51" t="s">
        <v>28</v>
      </c>
      <c r="D14" s="60">
        <f t="shared" ref="D14:D26" si="0">SUM(E14:P14)</f>
        <v>0</v>
      </c>
      <c r="E14" s="19">
        <f>'Presupuestacion estatal'!E14+'Presupuestacion federal'!E14+'remanentes 2012'!E14</f>
        <v>0</v>
      </c>
      <c r="F14" s="19">
        <f>'Presupuestacion estatal'!F14+'Presupuestacion federal'!F14+'remanentes 2012'!F14</f>
        <v>0</v>
      </c>
      <c r="G14" s="19">
        <f>'Presupuestacion estatal'!G14+'Presupuestacion federal'!G14+'remanentes 2012'!G14</f>
        <v>0</v>
      </c>
      <c r="H14" s="19">
        <f>'Presupuestacion estatal'!H14+'Presupuestacion federal'!H14+'remanentes 2012'!H14</f>
        <v>0</v>
      </c>
      <c r="I14" s="19">
        <f>'Presupuestacion estatal'!I14+'Presupuestacion federal'!I14+'remanentes 2012'!I14</f>
        <v>0</v>
      </c>
      <c r="J14" s="19">
        <f>'Presupuestacion estatal'!J14+'Presupuestacion federal'!J14+'remanentes 2012'!J14</f>
        <v>0</v>
      </c>
      <c r="K14" s="19">
        <f>'Presupuestacion estatal'!K14+'Presupuestacion federal'!K14+'remanentes 2012'!K14</f>
        <v>0</v>
      </c>
      <c r="L14" s="19">
        <f>'Presupuestacion estatal'!L14+'Presupuestacion federal'!L14+'remanentes 2012'!L14</f>
        <v>0</v>
      </c>
      <c r="M14" s="19">
        <f>'Presupuestacion estatal'!M14+'Presupuestacion federal'!M14+'remanentes 2012'!M14</f>
        <v>0</v>
      </c>
      <c r="N14" s="19">
        <f>'Presupuestacion estatal'!N14+'Presupuestacion federal'!N14+'remanentes 2012'!N14</f>
        <v>0</v>
      </c>
      <c r="O14" s="19">
        <f>'Presupuestacion estatal'!O14+'Presupuestacion federal'!O14+'remanentes 2012'!O14</f>
        <v>0</v>
      </c>
      <c r="P14" s="19">
        <f>'Presupuestacion estatal'!P14+'Presupuestacion federal'!P14+'remanentes 2012'!P14</f>
        <v>0</v>
      </c>
      <c r="Q14" s="46"/>
      <c r="R14" s="654"/>
    </row>
    <row r="15" spans="1:23" s="20" customFormat="1" ht="24" x14ac:dyDescent="0.2">
      <c r="A15" s="52">
        <v>1311</v>
      </c>
      <c r="B15" s="52"/>
      <c r="C15" s="51" t="s">
        <v>29</v>
      </c>
      <c r="D15" s="60">
        <f t="shared" si="0"/>
        <v>0</v>
      </c>
      <c r="E15" s="19">
        <f>'Presupuestacion estatal'!E15+'Presupuestacion federal'!E15+'remanentes 2012'!E15</f>
        <v>0</v>
      </c>
      <c r="F15" s="19">
        <f>'Presupuestacion estatal'!F15+'Presupuestacion federal'!F15+'remanentes 2012'!F15</f>
        <v>0</v>
      </c>
      <c r="G15" s="19">
        <f>'Presupuestacion estatal'!G15+'Presupuestacion federal'!G15+'remanentes 2012'!G15</f>
        <v>0</v>
      </c>
      <c r="H15" s="19">
        <f>'Presupuestacion estatal'!H15+'Presupuestacion federal'!H15+'remanentes 2012'!H15</f>
        <v>0</v>
      </c>
      <c r="I15" s="19">
        <f>'Presupuestacion estatal'!I15+'Presupuestacion federal'!I15+'remanentes 2012'!I15</f>
        <v>0</v>
      </c>
      <c r="J15" s="19">
        <f>'Presupuestacion estatal'!J15+'Presupuestacion federal'!J15+'remanentes 2012'!J15</f>
        <v>0</v>
      </c>
      <c r="K15" s="19">
        <f>'Presupuestacion estatal'!K15+'Presupuestacion federal'!K15+'remanentes 2012'!K15</f>
        <v>0</v>
      </c>
      <c r="L15" s="19">
        <f>'Presupuestacion estatal'!L15+'Presupuestacion federal'!L15+'remanentes 2012'!L15</f>
        <v>0</v>
      </c>
      <c r="M15" s="19">
        <f>'Presupuestacion estatal'!M15+'Presupuestacion federal'!M15+'remanentes 2012'!M15</f>
        <v>0</v>
      </c>
      <c r="N15" s="19">
        <f>'Presupuestacion estatal'!N15+'Presupuestacion federal'!N15+'remanentes 2012'!N15</f>
        <v>0</v>
      </c>
      <c r="O15" s="19">
        <f>'Presupuestacion estatal'!O15+'Presupuestacion federal'!O15+'remanentes 2012'!O15</f>
        <v>0</v>
      </c>
      <c r="P15" s="19">
        <f>'Presupuestacion estatal'!P15+'Presupuestacion federal'!P15+'remanentes 2012'!P15</f>
        <v>0</v>
      </c>
      <c r="Q15" s="46"/>
      <c r="R15" s="654"/>
    </row>
    <row r="16" spans="1:23" s="20" customFormat="1" x14ac:dyDescent="0.2">
      <c r="A16" s="52">
        <v>1321</v>
      </c>
      <c r="B16" s="52"/>
      <c r="C16" s="51" t="s">
        <v>30</v>
      </c>
      <c r="D16" s="60">
        <f t="shared" si="0"/>
        <v>0</v>
      </c>
      <c r="E16" s="19">
        <f>'Presupuestacion estatal'!E16+'Presupuestacion federal'!E16+'remanentes 2012'!E16</f>
        <v>0</v>
      </c>
      <c r="F16" s="19">
        <f>'Presupuestacion estatal'!F16+'Presupuestacion federal'!F16+'remanentes 2012'!F16</f>
        <v>0</v>
      </c>
      <c r="G16" s="19">
        <f>'Presupuestacion estatal'!G16+'Presupuestacion federal'!G16+'remanentes 2012'!G16</f>
        <v>0</v>
      </c>
      <c r="H16" s="19">
        <f>'Presupuestacion estatal'!H16+'Presupuestacion federal'!H16+'remanentes 2012'!H16</f>
        <v>0</v>
      </c>
      <c r="I16" s="19">
        <f>'Presupuestacion estatal'!I16+'Presupuestacion federal'!I16+'remanentes 2012'!I16</f>
        <v>0</v>
      </c>
      <c r="J16" s="19">
        <f>'Presupuestacion estatal'!J16+'Presupuestacion federal'!J16+'remanentes 2012'!J16</f>
        <v>0</v>
      </c>
      <c r="K16" s="19">
        <f>'Presupuestacion estatal'!K16+'Presupuestacion federal'!K16+'remanentes 2012'!K16</f>
        <v>0</v>
      </c>
      <c r="L16" s="19">
        <f>'Presupuestacion estatal'!L16+'Presupuestacion federal'!L16+'remanentes 2012'!L16</f>
        <v>0</v>
      </c>
      <c r="M16" s="19">
        <f>'Presupuestacion estatal'!M16+'Presupuestacion federal'!M16+'remanentes 2012'!M16</f>
        <v>0</v>
      </c>
      <c r="N16" s="19">
        <f>'Presupuestacion estatal'!N16+'Presupuestacion federal'!N16+'remanentes 2012'!N16</f>
        <v>0</v>
      </c>
      <c r="O16" s="19">
        <f>'Presupuestacion estatal'!O16+'Presupuestacion federal'!O16+'remanentes 2012'!O16</f>
        <v>0</v>
      </c>
      <c r="P16" s="19">
        <f>'Presupuestacion estatal'!P16+'Presupuestacion federal'!P16+'remanentes 2012'!P16</f>
        <v>0</v>
      </c>
      <c r="Q16" s="46"/>
      <c r="R16" s="654"/>
    </row>
    <row r="17" spans="1:20" s="20" customFormat="1" x14ac:dyDescent="0.2">
      <c r="A17" s="52">
        <v>1322</v>
      </c>
      <c r="B17" s="52"/>
      <c r="C17" s="51" t="s">
        <v>31</v>
      </c>
      <c r="D17" s="60">
        <f t="shared" si="0"/>
        <v>0</v>
      </c>
      <c r="E17" s="19">
        <f>'Presupuestacion estatal'!E17+'Presupuestacion federal'!E17+'remanentes 2012'!E17</f>
        <v>0</v>
      </c>
      <c r="F17" s="19">
        <f>'Presupuestacion estatal'!F17+'Presupuestacion federal'!F17+'remanentes 2012'!F17</f>
        <v>0</v>
      </c>
      <c r="G17" s="19">
        <f>'Presupuestacion estatal'!G17+'Presupuestacion federal'!G17+'remanentes 2012'!G17</f>
        <v>0</v>
      </c>
      <c r="H17" s="19">
        <f>'Presupuestacion estatal'!H17+'Presupuestacion federal'!H17+'remanentes 2012'!H17</f>
        <v>0</v>
      </c>
      <c r="I17" s="19">
        <f>'Presupuestacion estatal'!I17+'Presupuestacion federal'!I17+'remanentes 2012'!I17</f>
        <v>0</v>
      </c>
      <c r="J17" s="19">
        <f>'Presupuestacion estatal'!J17+'Presupuestacion federal'!J17+'remanentes 2012'!J17</f>
        <v>0</v>
      </c>
      <c r="K17" s="19">
        <f>'Presupuestacion estatal'!K17+'Presupuestacion federal'!K17+'remanentes 2012'!K17</f>
        <v>0</v>
      </c>
      <c r="L17" s="19">
        <f>'Presupuestacion estatal'!L17+'Presupuestacion federal'!L17+'remanentes 2012'!L17</f>
        <v>0</v>
      </c>
      <c r="M17" s="19">
        <f>'Presupuestacion estatal'!M17+'Presupuestacion federal'!M17+'remanentes 2012'!M17</f>
        <v>0</v>
      </c>
      <c r="N17" s="19">
        <f>'Presupuestacion estatal'!N17+'Presupuestacion federal'!N17+'remanentes 2012'!N17</f>
        <v>0</v>
      </c>
      <c r="O17" s="19">
        <f>'Presupuestacion estatal'!O17+'Presupuestacion federal'!O17+'remanentes 2012'!O17</f>
        <v>0</v>
      </c>
      <c r="P17" s="19">
        <f>'Presupuestacion estatal'!P17+'Presupuestacion federal'!P17+'remanentes 2012'!P17</f>
        <v>0</v>
      </c>
      <c r="Q17" s="46"/>
      <c r="R17" s="654"/>
    </row>
    <row r="18" spans="1:20" s="20" customFormat="1" x14ac:dyDescent="0.2">
      <c r="A18" s="52">
        <v>1343</v>
      </c>
      <c r="B18" s="52"/>
      <c r="C18" s="51" t="s">
        <v>32</v>
      </c>
      <c r="D18" s="60">
        <f t="shared" si="0"/>
        <v>0</v>
      </c>
      <c r="E18" s="19">
        <f>'Presupuestacion estatal'!E18+'Presupuestacion federal'!E18+'remanentes 2012'!E18</f>
        <v>0</v>
      </c>
      <c r="F18" s="19">
        <f>'Presupuestacion estatal'!F18+'Presupuestacion federal'!F18+'remanentes 2012'!F18</f>
        <v>0</v>
      </c>
      <c r="G18" s="19">
        <f>'Presupuestacion estatal'!G18+'Presupuestacion federal'!G18+'remanentes 2012'!G18</f>
        <v>0</v>
      </c>
      <c r="H18" s="19">
        <f>'Presupuestacion estatal'!H18+'Presupuestacion federal'!H18+'remanentes 2012'!H18</f>
        <v>0</v>
      </c>
      <c r="I18" s="19">
        <f>'Presupuestacion estatal'!I18+'Presupuestacion federal'!I18+'remanentes 2012'!I18</f>
        <v>0</v>
      </c>
      <c r="J18" s="19">
        <f>'Presupuestacion estatal'!J18+'Presupuestacion federal'!J18+'remanentes 2012'!J18</f>
        <v>0</v>
      </c>
      <c r="K18" s="19">
        <f>'Presupuestacion estatal'!K18+'Presupuestacion federal'!K18+'remanentes 2012'!K18</f>
        <v>0</v>
      </c>
      <c r="L18" s="19">
        <f>'Presupuestacion estatal'!L18+'Presupuestacion federal'!L18+'remanentes 2012'!L18</f>
        <v>0</v>
      </c>
      <c r="M18" s="19">
        <f>'Presupuestacion estatal'!M18+'Presupuestacion federal'!M18+'remanentes 2012'!M18</f>
        <v>0</v>
      </c>
      <c r="N18" s="19">
        <f>'Presupuestacion estatal'!N18+'Presupuestacion federal'!N18+'remanentes 2012'!N18</f>
        <v>0</v>
      </c>
      <c r="O18" s="19">
        <f>'Presupuestacion estatal'!O18+'Presupuestacion federal'!O18+'remanentes 2012'!O18</f>
        <v>0</v>
      </c>
      <c r="P18" s="19">
        <f>'Presupuestacion estatal'!P18+'Presupuestacion federal'!P18+'remanentes 2012'!P18</f>
        <v>0</v>
      </c>
      <c r="Q18" s="46"/>
      <c r="R18" s="654"/>
    </row>
    <row r="19" spans="1:20" s="20" customFormat="1" ht="24" x14ac:dyDescent="0.2">
      <c r="A19" s="52">
        <v>1411</v>
      </c>
      <c r="B19" s="52"/>
      <c r="C19" s="51" t="s">
        <v>33</v>
      </c>
      <c r="D19" s="60">
        <f t="shared" si="0"/>
        <v>0</v>
      </c>
      <c r="E19" s="19">
        <f>'Presupuestacion estatal'!E19+'Presupuestacion federal'!E19+'remanentes 2012'!E19</f>
        <v>0</v>
      </c>
      <c r="F19" s="19">
        <f>'Presupuestacion estatal'!F19+'Presupuestacion federal'!F19+'remanentes 2012'!F19</f>
        <v>0</v>
      </c>
      <c r="G19" s="19">
        <f>'Presupuestacion estatal'!G19+'Presupuestacion federal'!G19+'remanentes 2012'!G19</f>
        <v>0</v>
      </c>
      <c r="H19" s="19">
        <f>'Presupuestacion estatal'!H19+'Presupuestacion federal'!H19+'remanentes 2012'!H19</f>
        <v>0</v>
      </c>
      <c r="I19" s="19">
        <f>'Presupuestacion estatal'!I19+'Presupuestacion federal'!I19+'remanentes 2012'!I19</f>
        <v>0</v>
      </c>
      <c r="J19" s="19">
        <f>'Presupuestacion estatal'!J19+'Presupuestacion federal'!J19+'remanentes 2012'!J19</f>
        <v>0</v>
      </c>
      <c r="K19" s="19">
        <f>'Presupuestacion estatal'!K19+'Presupuestacion federal'!K19+'remanentes 2012'!K19</f>
        <v>0</v>
      </c>
      <c r="L19" s="19">
        <f>'Presupuestacion estatal'!L19+'Presupuestacion federal'!L19+'remanentes 2012'!L19</f>
        <v>0</v>
      </c>
      <c r="M19" s="19">
        <f>'Presupuestacion estatal'!M19+'Presupuestacion federal'!M19+'remanentes 2012'!M19</f>
        <v>0</v>
      </c>
      <c r="N19" s="19">
        <f>'Presupuestacion estatal'!N19+'Presupuestacion federal'!N19+'remanentes 2012'!N19</f>
        <v>0</v>
      </c>
      <c r="O19" s="19">
        <f>'Presupuestacion estatal'!O19+'Presupuestacion federal'!O19+'remanentes 2012'!O19</f>
        <v>0</v>
      </c>
      <c r="P19" s="19">
        <f>'Presupuestacion estatal'!P19+'Presupuestacion federal'!P19+'remanentes 2012'!P19</f>
        <v>0</v>
      </c>
      <c r="Q19" s="46"/>
      <c r="R19" s="654"/>
    </row>
    <row r="20" spans="1:20" s="20" customFormat="1" x14ac:dyDescent="0.2">
      <c r="A20" s="52">
        <v>1421</v>
      </c>
      <c r="B20" s="52"/>
      <c r="C20" s="51" t="s">
        <v>34</v>
      </c>
      <c r="D20" s="60">
        <f t="shared" si="0"/>
        <v>0</v>
      </c>
      <c r="E20" s="19">
        <f>'Presupuestacion estatal'!E20+'Presupuestacion federal'!E20+'remanentes 2012'!E20</f>
        <v>0</v>
      </c>
      <c r="F20" s="19">
        <f>'Presupuestacion estatal'!F20+'Presupuestacion federal'!F20+'remanentes 2012'!F20</f>
        <v>0</v>
      </c>
      <c r="G20" s="19">
        <f>'Presupuestacion estatal'!G20+'Presupuestacion federal'!G20+'remanentes 2012'!G20</f>
        <v>0</v>
      </c>
      <c r="H20" s="19">
        <f>'Presupuestacion estatal'!H20+'Presupuestacion federal'!H20+'remanentes 2012'!H20</f>
        <v>0</v>
      </c>
      <c r="I20" s="19">
        <f>'Presupuestacion estatal'!I20+'Presupuestacion federal'!I20+'remanentes 2012'!I20</f>
        <v>0</v>
      </c>
      <c r="J20" s="19">
        <f>'Presupuestacion estatal'!J20+'Presupuestacion federal'!J20+'remanentes 2012'!J20</f>
        <v>0</v>
      </c>
      <c r="K20" s="19">
        <f>'Presupuestacion estatal'!K20+'Presupuestacion federal'!K20+'remanentes 2012'!K20</f>
        <v>0</v>
      </c>
      <c r="L20" s="19">
        <f>'Presupuestacion estatal'!L20+'Presupuestacion federal'!L20+'remanentes 2012'!L20</f>
        <v>0</v>
      </c>
      <c r="M20" s="19">
        <f>'Presupuestacion estatal'!M20+'Presupuestacion federal'!M20+'remanentes 2012'!M20</f>
        <v>0</v>
      </c>
      <c r="N20" s="19">
        <f>'Presupuestacion estatal'!N20+'Presupuestacion federal'!N20+'remanentes 2012'!N20</f>
        <v>0</v>
      </c>
      <c r="O20" s="19">
        <f>'Presupuestacion estatal'!O20+'Presupuestacion federal'!O20+'remanentes 2012'!O20</f>
        <v>0</v>
      </c>
      <c r="P20" s="19">
        <f>'Presupuestacion estatal'!P20+'Presupuestacion federal'!P20+'remanentes 2012'!P20</f>
        <v>0</v>
      </c>
      <c r="Q20" s="46"/>
      <c r="R20" s="654"/>
    </row>
    <row r="21" spans="1:20" s="20" customFormat="1" x14ac:dyDescent="0.2">
      <c r="A21" s="52">
        <v>1431</v>
      </c>
      <c r="B21" s="52"/>
      <c r="C21" s="51" t="s">
        <v>35</v>
      </c>
      <c r="D21" s="60">
        <f t="shared" si="0"/>
        <v>0</v>
      </c>
      <c r="E21" s="19">
        <f>'Presupuestacion estatal'!E21+'Presupuestacion federal'!E21+'remanentes 2012'!E21</f>
        <v>0</v>
      </c>
      <c r="F21" s="19">
        <f>'Presupuestacion estatal'!F21+'Presupuestacion federal'!F21+'remanentes 2012'!F21</f>
        <v>0</v>
      </c>
      <c r="G21" s="19">
        <f>'Presupuestacion estatal'!G21+'Presupuestacion federal'!G21+'remanentes 2012'!G21</f>
        <v>0</v>
      </c>
      <c r="H21" s="19">
        <f>'Presupuestacion estatal'!H21+'Presupuestacion federal'!H21+'remanentes 2012'!H21</f>
        <v>0</v>
      </c>
      <c r="I21" s="19">
        <f>'Presupuestacion estatal'!I21+'Presupuestacion federal'!I21+'remanentes 2012'!I21</f>
        <v>0</v>
      </c>
      <c r="J21" s="19">
        <f>'Presupuestacion estatal'!J21+'Presupuestacion federal'!J21+'remanentes 2012'!J21</f>
        <v>0</v>
      </c>
      <c r="K21" s="19">
        <f>'Presupuestacion estatal'!K21+'Presupuestacion federal'!K21+'remanentes 2012'!K21</f>
        <v>0</v>
      </c>
      <c r="L21" s="19">
        <f>'Presupuestacion estatal'!L21+'Presupuestacion federal'!L21+'remanentes 2012'!L21</f>
        <v>0</v>
      </c>
      <c r="M21" s="19">
        <f>'Presupuestacion estatal'!M21+'Presupuestacion federal'!M21+'remanentes 2012'!M21</f>
        <v>0</v>
      </c>
      <c r="N21" s="19">
        <f>'Presupuestacion estatal'!N21+'Presupuestacion federal'!N21+'remanentes 2012'!N21</f>
        <v>0</v>
      </c>
      <c r="O21" s="19">
        <f>'Presupuestacion estatal'!O21+'Presupuestacion federal'!O21+'remanentes 2012'!O21</f>
        <v>0</v>
      </c>
      <c r="P21" s="19">
        <f>'Presupuestacion estatal'!P21+'Presupuestacion federal'!P21+'remanentes 2012'!P21</f>
        <v>0</v>
      </c>
      <c r="Q21" s="46"/>
      <c r="R21" s="654"/>
    </row>
    <row r="22" spans="1:20" s="20" customFormat="1" ht="24" x14ac:dyDescent="0.2">
      <c r="A22" s="52">
        <v>1432</v>
      </c>
      <c r="B22" s="52"/>
      <c r="C22" s="51" t="s">
        <v>36</v>
      </c>
      <c r="D22" s="60">
        <f t="shared" si="0"/>
        <v>0</v>
      </c>
      <c r="E22" s="19">
        <f>'Presupuestacion estatal'!E22+'Presupuestacion federal'!E22+'remanentes 2012'!E22</f>
        <v>0</v>
      </c>
      <c r="F22" s="19">
        <f>'Presupuestacion estatal'!F22+'Presupuestacion federal'!F22+'remanentes 2012'!F22</f>
        <v>0</v>
      </c>
      <c r="G22" s="19">
        <f>'Presupuestacion estatal'!G22+'Presupuestacion federal'!G22+'remanentes 2012'!G22</f>
        <v>0</v>
      </c>
      <c r="H22" s="19">
        <f>'Presupuestacion estatal'!H22+'Presupuestacion federal'!H22+'remanentes 2012'!H22</f>
        <v>0</v>
      </c>
      <c r="I22" s="19">
        <f>'Presupuestacion estatal'!I22+'Presupuestacion federal'!I22+'remanentes 2012'!I22</f>
        <v>0</v>
      </c>
      <c r="J22" s="19">
        <f>'Presupuestacion estatal'!J22+'Presupuestacion federal'!J22+'remanentes 2012'!J22</f>
        <v>0</v>
      </c>
      <c r="K22" s="19">
        <f>'Presupuestacion estatal'!K22+'Presupuestacion federal'!K22+'remanentes 2012'!K22</f>
        <v>0</v>
      </c>
      <c r="L22" s="19">
        <f>'Presupuestacion estatal'!L22+'Presupuestacion federal'!L22+'remanentes 2012'!L22</f>
        <v>0</v>
      </c>
      <c r="M22" s="19">
        <f>'Presupuestacion estatal'!M22+'Presupuestacion federal'!M22+'remanentes 2012'!M22</f>
        <v>0</v>
      </c>
      <c r="N22" s="19">
        <f>'Presupuestacion estatal'!N22+'Presupuestacion federal'!N22+'remanentes 2012'!N22</f>
        <v>0</v>
      </c>
      <c r="O22" s="19">
        <f>'Presupuestacion estatal'!O22+'Presupuestacion federal'!O22+'remanentes 2012'!O22</f>
        <v>0</v>
      </c>
      <c r="P22" s="19">
        <f>'Presupuestacion estatal'!P22+'Presupuestacion federal'!P22+'remanentes 2012'!P22</f>
        <v>0</v>
      </c>
      <c r="Q22" s="46"/>
      <c r="R22" s="654"/>
    </row>
    <row r="23" spans="1:20" s="33" customFormat="1" x14ac:dyDescent="0.2">
      <c r="A23" s="52">
        <v>1543</v>
      </c>
      <c r="B23" s="52"/>
      <c r="C23" s="51" t="s">
        <v>37</v>
      </c>
      <c r="D23" s="60">
        <f t="shared" si="0"/>
        <v>0</v>
      </c>
      <c r="E23" s="19">
        <f>'Presupuestacion estatal'!E23+'Presupuestacion federal'!E23+'remanentes 2012'!E23</f>
        <v>0</v>
      </c>
      <c r="F23" s="19">
        <f>'Presupuestacion estatal'!F23+'Presupuestacion federal'!F23+'remanentes 2012'!F23</f>
        <v>0</v>
      </c>
      <c r="G23" s="19">
        <f>'Presupuestacion estatal'!G23+'Presupuestacion federal'!G23+'remanentes 2012'!G23</f>
        <v>0</v>
      </c>
      <c r="H23" s="19">
        <f>'Presupuestacion estatal'!H23+'Presupuestacion federal'!H23+'remanentes 2012'!H23</f>
        <v>0</v>
      </c>
      <c r="I23" s="19">
        <f>'Presupuestacion estatal'!I23+'Presupuestacion federal'!I23+'remanentes 2012'!I23</f>
        <v>0</v>
      </c>
      <c r="J23" s="19">
        <f>'Presupuestacion estatal'!J23+'Presupuestacion federal'!J23+'remanentes 2012'!J23</f>
        <v>0</v>
      </c>
      <c r="K23" s="19">
        <f>'Presupuestacion estatal'!K23+'Presupuestacion federal'!K23+'remanentes 2012'!K23</f>
        <v>0</v>
      </c>
      <c r="L23" s="19">
        <f>'Presupuestacion estatal'!L23+'Presupuestacion federal'!L23+'remanentes 2012'!L23</f>
        <v>0</v>
      </c>
      <c r="M23" s="19">
        <f>'Presupuestacion estatal'!M23+'Presupuestacion federal'!M23+'remanentes 2012'!M23</f>
        <v>0</v>
      </c>
      <c r="N23" s="19">
        <f>'Presupuestacion estatal'!N23+'Presupuestacion federal'!N23+'remanentes 2012'!N23</f>
        <v>0</v>
      </c>
      <c r="O23" s="19">
        <f>'Presupuestacion estatal'!O23+'Presupuestacion federal'!O23+'remanentes 2012'!O23</f>
        <v>0</v>
      </c>
      <c r="P23" s="19">
        <f>'Presupuestacion estatal'!P23+'Presupuestacion federal'!P23+'remanentes 2012'!P23</f>
        <v>0</v>
      </c>
      <c r="Q23" s="46"/>
      <c r="R23" s="654"/>
    </row>
    <row r="24" spans="1:20" s="20" customFormat="1" x14ac:dyDescent="0.2">
      <c r="A24" s="52">
        <v>1611</v>
      </c>
      <c r="B24" s="52"/>
      <c r="C24" s="51" t="s">
        <v>120</v>
      </c>
      <c r="D24" s="60">
        <f t="shared" si="0"/>
        <v>0</v>
      </c>
      <c r="E24" s="19">
        <f>'Presupuestacion estatal'!E24+'Presupuestacion federal'!E24+'remanentes 2012'!E24</f>
        <v>0</v>
      </c>
      <c r="F24" s="19">
        <f>'Presupuestacion estatal'!F24+'Presupuestacion federal'!F24+'remanentes 2012'!F24</f>
        <v>0</v>
      </c>
      <c r="G24" s="19">
        <f>'Presupuestacion estatal'!G24+'Presupuestacion federal'!G24+'remanentes 2012'!G24</f>
        <v>0</v>
      </c>
      <c r="H24" s="19">
        <f>'Presupuestacion estatal'!H24+'Presupuestacion federal'!H24+'remanentes 2012'!H24</f>
        <v>0</v>
      </c>
      <c r="I24" s="19">
        <f>'Presupuestacion estatal'!I24+'Presupuestacion federal'!I24+'remanentes 2012'!I24</f>
        <v>0</v>
      </c>
      <c r="J24" s="19">
        <f>'Presupuestacion estatal'!J24+'Presupuestacion federal'!J24+'remanentes 2012'!J24</f>
        <v>0</v>
      </c>
      <c r="K24" s="19">
        <f>'Presupuestacion estatal'!K24+'Presupuestacion federal'!K24+'remanentes 2012'!K24</f>
        <v>0</v>
      </c>
      <c r="L24" s="19">
        <f>'Presupuestacion estatal'!L24+'Presupuestacion federal'!L24+'remanentes 2012'!L24</f>
        <v>0</v>
      </c>
      <c r="M24" s="19">
        <f>'Presupuestacion estatal'!M24+'Presupuestacion federal'!M24+'remanentes 2012'!M24</f>
        <v>0</v>
      </c>
      <c r="N24" s="19">
        <f>'Presupuestacion estatal'!N24+'Presupuestacion federal'!N24+'remanentes 2012'!N24</f>
        <v>0</v>
      </c>
      <c r="O24" s="19">
        <f>'Presupuestacion estatal'!O24+'Presupuestacion federal'!O24+'remanentes 2012'!O24</f>
        <v>0</v>
      </c>
      <c r="P24" s="19">
        <f>'Presupuestacion estatal'!P24+'Presupuestacion federal'!P24+'remanentes 2012'!P24</f>
        <v>0</v>
      </c>
      <c r="Q24" s="46"/>
      <c r="R24" s="654"/>
    </row>
    <row r="25" spans="1:20" s="20" customFormat="1" x14ac:dyDescent="0.2">
      <c r="A25" s="52">
        <v>1715</v>
      </c>
      <c r="B25" s="52"/>
      <c r="C25" s="51" t="s">
        <v>38</v>
      </c>
      <c r="D25" s="60">
        <f t="shared" si="0"/>
        <v>0</v>
      </c>
      <c r="E25" s="19">
        <f>'Presupuestacion estatal'!E25+'Presupuestacion federal'!E25+'remanentes 2012'!E25</f>
        <v>0</v>
      </c>
      <c r="F25" s="19">
        <f>'Presupuestacion estatal'!F25+'Presupuestacion federal'!F25+'remanentes 2012'!F25</f>
        <v>0</v>
      </c>
      <c r="G25" s="19">
        <f>'Presupuestacion estatal'!G25+'Presupuestacion federal'!G25+'remanentes 2012'!G25</f>
        <v>0</v>
      </c>
      <c r="H25" s="19">
        <f>'Presupuestacion estatal'!H25+'Presupuestacion federal'!H25+'remanentes 2012'!H25</f>
        <v>0</v>
      </c>
      <c r="I25" s="19">
        <f>'Presupuestacion estatal'!I25+'Presupuestacion federal'!I25+'remanentes 2012'!I25</f>
        <v>0</v>
      </c>
      <c r="J25" s="19">
        <f>'Presupuestacion estatal'!J25+'Presupuestacion federal'!J25+'remanentes 2012'!J25</f>
        <v>0</v>
      </c>
      <c r="K25" s="19">
        <f>'Presupuestacion estatal'!K25+'Presupuestacion federal'!K25+'remanentes 2012'!K25</f>
        <v>0</v>
      </c>
      <c r="L25" s="19">
        <f>'Presupuestacion estatal'!L25+'Presupuestacion federal'!L25+'remanentes 2012'!L25</f>
        <v>0</v>
      </c>
      <c r="M25" s="19">
        <f>'Presupuestacion estatal'!M25+'Presupuestacion federal'!M25+'remanentes 2012'!M25</f>
        <v>0</v>
      </c>
      <c r="N25" s="19">
        <f>'Presupuestacion estatal'!N25+'Presupuestacion federal'!N25+'remanentes 2012'!N25</f>
        <v>0</v>
      </c>
      <c r="O25" s="19">
        <f>'Presupuestacion estatal'!O25+'Presupuestacion federal'!O25+'remanentes 2012'!O25</f>
        <v>0</v>
      </c>
      <c r="P25" s="19">
        <f>'Presupuestacion estatal'!P25+'Presupuestacion federal'!P25+'remanentes 2012'!P25</f>
        <v>0</v>
      </c>
      <c r="Q25" s="46"/>
      <c r="R25" s="654"/>
    </row>
    <row r="26" spans="1:20" s="20" customFormat="1" x14ac:dyDescent="0.2">
      <c r="A26" s="52">
        <v>1719</v>
      </c>
      <c r="B26" s="52"/>
      <c r="C26" s="51" t="s">
        <v>39</v>
      </c>
      <c r="D26" s="60">
        <f t="shared" si="0"/>
        <v>0</v>
      </c>
      <c r="E26" s="19">
        <f>'Presupuestacion estatal'!E26+'Presupuestacion federal'!E26+'remanentes 2012'!E26</f>
        <v>0</v>
      </c>
      <c r="F26" s="19">
        <f>'Presupuestacion estatal'!F26+'Presupuestacion federal'!F26+'remanentes 2012'!F26</f>
        <v>0</v>
      </c>
      <c r="G26" s="19">
        <f>'Presupuestacion estatal'!G26+'Presupuestacion federal'!G26+'remanentes 2012'!G26</f>
        <v>0</v>
      </c>
      <c r="H26" s="19">
        <f>'Presupuestacion estatal'!H26+'Presupuestacion federal'!H26+'remanentes 2012'!H26</f>
        <v>0</v>
      </c>
      <c r="I26" s="19">
        <f>'Presupuestacion estatal'!I26+'Presupuestacion federal'!I26+'remanentes 2012'!I26</f>
        <v>0</v>
      </c>
      <c r="J26" s="19">
        <f>'Presupuestacion estatal'!J26+'Presupuestacion federal'!J26+'remanentes 2012'!J26</f>
        <v>0</v>
      </c>
      <c r="K26" s="19">
        <f>'Presupuestacion estatal'!K26+'Presupuestacion federal'!K26+'remanentes 2012'!K26</f>
        <v>0</v>
      </c>
      <c r="L26" s="19">
        <f>'Presupuestacion estatal'!L26+'Presupuestacion federal'!L26+'remanentes 2012'!L26</f>
        <v>0</v>
      </c>
      <c r="M26" s="19">
        <f>'Presupuestacion estatal'!M26+'Presupuestacion federal'!M26+'remanentes 2012'!M26</f>
        <v>0</v>
      </c>
      <c r="N26" s="19">
        <f>'Presupuestacion estatal'!N26+'Presupuestacion federal'!N26+'remanentes 2012'!N26</f>
        <v>0</v>
      </c>
      <c r="O26" s="19">
        <f>'Presupuestacion estatal'!O26+'Presupuestacion federal'!O26+'remanentes 2012'!O26</f>
        <v>0</v>
      </c>
      <c r="P26" s="19">
        <f>'Presupuestacion estatal'!P26+'Presupuestacion federal'!P26+'remanentes 2012'!P26</f>
        <v>0</v>
      </c>
      <c r="Q26" s="46"/>
      <c r="R26" s="654"/>
    </row>
    <row r="27" spans="1:20" s="20" customFormat="1" x14ac:dyDescent="0.2">
      <c r="A27" s="52">
        <v>1712</v>
      </c>
      <c r="B27" s="52"/>
      <c r="C27" s="51" t="s">
        <v>40</v>
      </c>
      <c r="D27" s="60">
        <f>SUM(E27:P27)</f>
        <v>0</v>
      </c>
      <c r="E27" s="19">
        <f>'Presupuestacion estatal'!E27+'Presupuestacion federal'!E27+'remanentes 2012'!E27</f>
        <v>0</v>
      </c>
      <c r="F27" s="19">
        <f>'Presupuestacion estatal'!F27+'Presupuestacion federal'!F27+'remanentes 2012'!F27</f>
        <v>0</v>
      </c>
      <c r="G27" s="19">
        <f>'Presupuestacion estatal'!G27+'Presupuestacion federal'!G27+'remanentes 2012'!G27</f>
        <v>0</v>
      </c>
      <c r="H27" s="19">
        <f>'Presupuestacion estatal'!H27+'Presupuestacion federal'!H27+'remanentes 2012'!H27</f>
        <v>0</v>
      </c>
      <c r="I27" s="19">
        <f>'Presupuestacion estatal'!I27+'Presupuestacion federal'!I27+'remanentes 2012'!I27</f>
        <v>0</v>
      </c>
      <c r="J27" s="19">
        <f>'Presupuestacion estatal'!J27+'Presupuestacion federal'!J27+'remanentes 2012'!J27</f>
        <v>0</v>
      </c>
      <c r="K27" s="19">
        <f>'Presupuestacion estatal'!K27+'Presupuestacion federal'!K27+'remanentes 2012'!K27</f>
        <v>0</v>
      </c>
      <c r="L27" s="19">
        <f>'Presupuestacion estatal'!L27+'Presupuestacion federal'!L27+'remanentes 2012'!L27</f>
        <v>0</v>
      </c>
      <c r="M27" s="19">
        <f>'Presupuestacion estatal'!M27+'Presupuestacion federal'!M27+'remanentes 2012'!M27</f>
        <v>0</v>
      </c>
      <c r="N27" s="19">
        <f>'Presupuestacion estatal'!N27+'Presupuestacion federal'!N27+'remanentes 2012'!N27</f>
        <v>0</v>
      </c>
      <c r="O27" s="19">
        <f>'Presupuestacion estatal'!O27+'Presupuestacion federal'!O27+'remanentes 2012'!O27</f>
        <v>0</v>
      </c>
      <c r="P27" s="19">
        <f>'Presupuestacion estatal'!P27+'Presupuestacion federal'!P27+'remanentes 2012'!P27</f>
        <v>0</v>
      </c>
      <c r="Q27" s="46"/>
      <c r="R27" s="654"/>
    </row>
    <row r="28" spans="1:20" s="11" customFormat="1" ht="25.5" x14ac:dyDescent="0.2">
      <c r="A28" s="21"/>
      <c r="B28" s="21"/>
      <c r="C28" s="61" t="s">
        <v>16</v>
      </c>
      <c r="D28" s="64">
        <f>SUM(D13:D27)</f>
        <v>0</v>
      </c>
      <c r="E28" s="23">
        <f t="shared" ref="E28:P28" si="1">SUM(E13:E27)</f>
        <v>0</v>
      </c>
      <c r="F28" s="23">
        <f t="shared" si="1"/>
        <v>0</v>
      </c>
      <c r="G28" s="23">
        <f t="shared" si="1"/>
        <v>0</v>
      </c>
      <c r="H28" s="23">
        <f t="shared" si="1"/>
        <v>0</v>
      </c>
      <c r="I28" s="23">
        <f t="shared" si="1"/>
        <v>0</v>
      </c>
      <c r="J28" s="23">
        <f t="shared" si="1"/>
        <v>0</v>
      </c>
      <c r="K28" s="23">
        <f t="shared" si="1"/>
        <v>0</v>
      </c>
      <c r="L28" s="23">
        <f t="shared" si="1"/>
        <v>0</v>
      </c>
      <c r="M28" s="23">
        <f t="shared" si="1"/>
        <v>0</v>
      </c>
      <c r="N28" s="23">
        <f t="shared" si="1"/>
        <v>0</v>
      </c>
      <c r="O28" s="23">
        <f t="shared" si="1"/>
        <v>0</v>
      </c>
      <c r="P28" s="23">
        <f t="shared" si="1"/>
        <v>0</v>
      </c>
      <c r="Q28" s="24"/>
      <c r="R28" s="25"/>
      <c r="T28" s="45"/>
    </row>
    <row r="29" spans="1:20" s="33" customFormat="1" ht="24" x14ac:dyDescent="0.2">
      <c r="A29" s="53">
        <v>2111</v>
      </c>
      <c r="B29" s="53"/>
      <c r="C29" s="48" t="s">
        <v>41</v>
      </c>
      <c r="D29" s="60">
        <f t="shared" ref="D29:D92" si="2">SUM(E29:P29)</f>
        <v>0</v>
      </c>
      <c r="E29" s="73">
        <f>'remanentes 2012'!E29+'Presupuestacion estatal'!E29+'Presupuestacion federal'!E29+'Ingresos Propios'!E29+COECYTJAL!E29</f>
        <v>0</v>
      </c>
      <c r="F29" s="73">
        <f>'remanentes 2012'!F29+'Presupuestacion estatal'!F29+'Presupuestacion federal'!F29+'Ingresos Propios'!F29</f>
        <v>0</v>
      </c>
      <c r="G29" s="73">
        <f>'remanentes 2012'!G29+'Presupuestacion estatal'!G29+'Presupuestacion federal'!G29+'Ingresos Propios'!G29</f>
        <v>0</v>
      </c>
      <c r="H29" s="73">
        <f>'remanentes 2012'!H29+'Presupuestacion estatal'!H29+'Presupuestacion federal'!H29+'Ingresos Propios'!H29</f>
        <v>0</v>
      </c>
      <c r="I29" s="73">
        <f>'remanentes 2012'!I29+'Presupuestacion estatal'!I29+'Presupuestacion federal'!I29+'Ingresos Propios'!I29</f>
        <v>0</v>
      </c>
      <c r="J29" s="73">
        <f>'remanentes 2012'!J29+'Presupuestacion estatal'!J29+'Presupuestacion federal'!J29+'Ingresos Propios'!J29</f>
        <v>0</v>
      </c>
      <c r="K29" s="73">
        <f>'remanentes 2012'!K29+'Presupuestacion estatal'!K29+'Presupuestacion federal'!K29+'Ingresos Propios'!K29</f>
        <v>0</v>
      </c>
      <c r="L29" s="73">
        <f>'remanentes 2012'!L29+'Presupuestacion estatal'!L29+'Presupuestacion federal'!L29+'Ingresos Propios'!L29</f>
        <v>0</v>
      </c>
      <c r="M29" s="73">
        <f>'remanentes 2012'!M29+'Presupuestacion estatal'!M29+'Presupuestacion federal'!M29+'Ingresos Propios'!M29</f>
        <v>0</v>
      </c>
      <c r="N29" s="73">
        <f>'remanentes 2012'!N29+'Presupuestacion estatal'!N29+'Presupuestacion federal'!N29+'Ingresos Propios'!N29</f>
        <v>0</v>
      </c>
      <c r="O29" s="73">
        <f>'remanentes 2012'!O29+'Presupuestacion estatal'!O29+'Presupuestacion federal'!O29+'Ingresos Propios'!O29</f>
        <v>0</v>
      </c>
      <c r="P29" s="73">
        <f>'remanentes 2012'!P29+'Presupuestacion estatal'!P29+'Presupuestacion federal'!P29+'Ingresos Propios'!P29</f>
        <v>0</v>
      </c>
      <c r="Q29" s="32"/>
    </row>
    <row r="30" spans="1:20" s="33" customFormat="1" ht="24" x14ac:dyDescent="0.2">
      <c r="A30" s="53">
        <v>2121</v>
      </c>
      <c r="B30" s="53"/>
      <c r="C30" s="48" t="s">
        <v>122</v>
      </c>
      <c r="D30" s="60">
        <f t="shared" si="2"/>
        <v>0</v>
      </c>
      <c r="E30" s="73">
        <f>'remanentes 2012'!E30+'Presupuestacion estatal'!E30+'Presupuestacion federal'!E30+'Ingresos Propios'!E30+COECYTJAL!E30</f>
        <v>0</v>
      </c>
      <c r="F30" s="73">
        <f>'remanentes 2012'!F30+'Presupuestacion estatal'!F30+'Presupuestacion federal'!F30+'Ingresos Propios'!F30</f>
        <v>0</v>
      </c>
      <c r="G30" s="73">
        <f>'remanentes 2012'!G30+'Presupuestacion estatal'!G30+'Presupuestacion federal'!G30+'Ingresos Propios'!G30</f>
        <v>0</v>
      </c>
      <c r="H30" s="73">
        <f>'remanentes 2012'!H30+'Presupuestacion estatal'!H30+'Presupuestacion federal'!H30+'Ingresos Propios'!H30</f>
        <v>0</v>
      </c>
      <c r="I30" s="73">
        <f>'remanentes 2012'!I30+'Presupuestacion estatal'!I30+'Presupuestacion federal'!I30+'Ingresos Propios'!I30</f>
        <v>0</v>
      </c>
      <c r="J30" s="73">
        <f>'remanentes 2012'!J30+'Presupuestacion estatal'!J30+'Presupuestacion federal'!J30+'Ingresos Propios'!J30</f>
        <v>0</v>
      </c>
      <c r="K30" s="73">
        <f>'remanentes 2012'!K30+'Presupuestacion estatal'!K30+'Presupuestacion federal'!K30+'Ingresos Propios'!K30</f>
        <v>0</v>
      </c>
      <c r="L30" s="73">
        <f>'remanentes 2012'!L30+'Presupuestacion estatal'!L30+'Presupuestacion federal'!L30+'Ingresos Propios'!L30</f>
        <v>0</v>
      </c>
      <c r="M30" s="73">
        <f>'remanentes 2012'!M30+'Presupuestacion estatal'!M30+'Presupuestacion federal'!M30+'Ingresos Propios'!M30</f>
        <v>0</v>
      </c>
      <c r="N30" s="73">
        <f>'remanentes 2012'!N30+'Presupuestacion estatal'!N30+'Presupuestacion federal'!N30+'Ingresos Propios'!N30</f>
        <v>0</v>
      </c>
      <c r="O30" s="73">
        <f>'remanentes 2012'!O30+'Presupuestacion estatal'!O30+'Presupuestacion federal'!O30+'Ingresos Propios'!O30</f>
        <v>0</v>
      </c>
      <c r="P30" s="73">
        <f>'remanentes 2012'!P30+'Presupuestacion estatal'!P30+'Presupuestacion federal'!P30+'Ingresos Propios'!P30</f>
        <v>0</v>
      </c>
      <c r="Q30" s="32"/>
    </row>
    <row r="31" spans="1:20" s="33" customFormat="1" ht="36" x14ac:dyDescent="0.2">
      <c r="A31" s="53">
        <v>2141</v>
      </c>
      <c r="B31" s="53"/>
      <c r="C31" s="48" t="s">
        <v>42</v>
      </c>
      <c r="D31" s="60">
        <f t="shared" si="2"/>
        <v>0</v>
      </c>
      <c r="E31" s="73">
        <f>'remanentes 2012'!E31+'Presupuestacion estatal'!E31+'Presupuestacion federal'!E31+'Ingresos Propios'!E31+COECYTJAL!E31</f>
        <v>0</v>
      </c>
      <c r="F31" s="73">
        <f>'remanentes 2012'!F31+'Presupuestacion estatal'!F31+'Presupuestacion federal'!F31+'Ingresos Propios'!F31</f>
        <v>0</v>
      </c>
      <c r="G31" s="73">
        <f>'remanentes 2012'!G31+'Presupuestacion estatal'!G31+'Presupuestacion federal'!G31+'Ingresos Propios'!G31</f>
        <v>0</v>
      </c>
      <c r="H31" s="73">
        <f>'remanentes 2012'!H31+'Presupuestacion estatal'!H31+'Presupuestacion federal'!H31+'Ingresos Propios'!H31</f>
        <v>0</v>
      </c>
      <c r="I31" s="73">
        <f>'remanentes 2012'!I31+'Presupuestacion estatal'!I31+'Presupuestacion federal'!I31+'Ingresos Propios'!I31</f>
        <v>0</v>
      </c>
      <c r="J31" s="73">
        <f>'remanentes 2012'!J31+'Presupuestacion estatal'!J31+'Presupuestacion federal'!J31+'Ingresos Propios'!J31</f>
        <v>0</v>
      </c>
      <c r="K31" s="73">
        <f>'remanentes 2012'!K31+'Presupuestacion estatal'!K31+'Presupuestacion federal'!K31+'Ingresos Propios'!K31</f>
        <v>0</v>
      </c>
      <c r="L31" s="73">
        <f>'remanentes 2012'!L31+'Presupuestacion estatal'!L31+'Presupuestacion federal'!L31+'Ingresos Propios'!L31</f>
        <v>0</v>
      </c>
      <c r="M31" s="73">
        <f>'remanentes 2012'!M31+'Presupuestacion estatal'!M31+'Presupuestacion federal'!M31+'Ingresos Propios'!M31</f>
        <v>0</v>
      </c>
      <c r="N31" s="73">
        <f>'remanentes 2012'!N31+'Presupuestacion estatal'!N31+'Presupuestacion federal'!N31+'Ingresos Propios'!N31</f>
        <v>0</v>
      </c>
      <c r="O31" s="73">
        <f>'remanentes 2012'!O31+'Presupuestacion estatal'!O31+'Presupuestacion federal'!O31+'Ingresos Propios'!O31</f>
        <v>0</v>
      </c>
      <c r="P31" s="73">
        <f>'remanentes 2012'!P31+'Presupuestacion estatal'!P31+'Presupuestacion federal'!P31+'Ingresos Propios'!P31</f>
        <v>0</v>
      </c>
      <c r="Q31" s="32"/>
    </row>
    <row r="32" spans="1:20" s="33" customFormat="1" x14ac:dyDescent="0.2">
      <c r="A32" s="53">
        <v>2151</v>
      </c>
      <c r="B32" s="53"/>
      <c r="C32" s="48" t="s">
        <v>43</v>
      </c>
      <c r="D32" s="60">
        <f t="shared" si="2"/>
        <v>0</v>
      </c>
      <c r="E32" s="73">
        <f>'remanentes 2012'!E32+'Presupuestacion estatal'!E32+'Presupuestacion federal'!E32+'Ingresos Propios'!E32+COECYTJAL!E32</f>
        <v>0</v>
      </c>
      <c r="F32" s="73">
        <f>'remanentes 2012'!F32+'Presupuestacion estatal'!F32+'Presupuestacion federal'!F32+'Ingresos Propios'!F32</f>
        <v>0</v>
      </c>
      <c r="G32" s="73">
        <f>'remanentes 2012'!G32+'Presupuestacion estatal'!G32+'Presupuestacion federal'!G32+'Ingresos Propios'!G32</f>
        <v>0</v>
      </c>
      <c r="H32" s="73">
        <f>'remanentes 2012'!H32+'Presupuestacion estatal'!H32+'Presupuestacion federal'!H32+'Ingresos Propios'!H32</f>
        <v>0</v>
      </c>
      <c r="I32" s="73">
        <f>'remanentes 2012'!I32+'Presupuestacion estatal'!I32+'Presupuestacion federal'!I32+'Ingresos Propios'!I32</f>
        <v>0</v>
      </c>
      <c r="J32" s="73">
        <f>'remanentes 2012'!J32+'Presupuestacion estatal'!J32+'Presupuestacion federal'!J32+'Ingresos Propios'!J32</f>
        <v>0</v>
      </c>
      <c r="K32" s="73">
        <f>'remanentes 2012'!K32+'Presupuestacion estatal'!K32+'Presupuestacion federal'!K32+'Ingresos Propios'!K32</f>
        <v>0</v>
      </c>
      <c r="L32" s="73">
        <f>'remanentes 2012'!L32+'Presupuestacion estatal'!L32+'Presupuestacion federal'!L32+'Ingresos Propios'!L32</f>
        <v>0</v>
      </c>
      <c r="M32" s="73">
        <f>'remanentes 2012'!M32+'Presupuestacion estatal'!M32+'Presupuestacion federal'!M32+'Ingresos Propios'!M32</f>
        <v>0</v>
      </c>
      <c r="N32" s="73">
        <f>'remanentes 2012'!N32+'Presupuestacion estatal'!N32+'Presupuestacion federal'!N32+'Ingresos Propios'!N32</f>
        <v>0</v>
      </c>
      <c r="O32" s="73">
        <f>'remanentes 2012'!O32+'Presupuestacion estatal'!O32+'Presupuestacion federal'!O32+'Ingresos Propios'!O32</f>
        <v>0</v>
      </c>
      <c r="P32" s="73">
        <f>'remanentes 2012'!P32+'Presupuestacion estatal'!P32+'Presupuestacion federal'!P32+'Ingresos Propios'!P32</f>
        <v>0</v>
      </c>
      <c r="Q32" s="32"/>
    </row>
    <row r="33" spans="1:17" s="33" customFormat="1" x14ac:dyDescent="0.2">
      <c r="A33" s="53">
        <v>2161</v>
      </c>
      <c r="B33" s="53"/>
      <c r="C33" s="48" t="s">
        <v>44</v>
      </c>
      <c r="D33" s="60">
        <f t="shared" si="2"/>
        <v>0</v>
      </c>
      <c r="E33" s="73">
        <f>'remanentes 2012'!E33+'Presupuestacion estatal'!E33+'Presupuestacion federal'!E33+'Ingresos Propios'!E33+COECYTJAL!E33</f>
        <v>0</v>
      </c>
      <c r="F33" s="73">
        <f>'remanentes 2012'!F33+'Presupuestacion estatal'!F33+'Presupuestacion federal'!F33+'Ingresos Propios'!F33</f>
        <v>0</v>
      </c>
      <c r="G33" s="73">
        <f>'remanentes 2012'!G33+'Presupuestacion estatal'!G33+'Presupuestacion federal'!G33+'Ingresos Propios'!G33</f>
        <v>0</v>
      </c>
      <c r="H33" s="73">
        <f>'remanentes 2012'!H33+'Presupuestacion estatal'!H33+'Presupuestacion federal'!H33+'Ingresos Propios'!H33</f>
        <v>0</v>
      </c>
      <c r="I33" s="73">
        <f>'remanentes 2012'!I33+'Presupuestacion estatal'!I33+'Presupuestacion federal'!I33+'Ingresos Propios'!I33</f>
        <v>0</v>
      </c>
      <c r="J33" s="73">
        <f>'remanentes 2012'!J33+'Presupuestacion estatal'!J33+'Presupuestacion federal'!J33+'Ingresos Propios'!J33</f>
        <v>0</v>
      </c>
      <c r="K33" s="73">
        <f>'remanentes 2012'!K33+'Presupuestacion estatal'!K33+'Presupuestacion federal'!K33+'Ingresos Propios'!K33</f>
        <v>0</v>
      </c>
      <c r="L33" s="73">
        <f>'remanentes 2012'!L33+'Presupuestacion estatal'!L33+'Presupuestacion federal'!L33+'Ingresos Propios'!L33</f>
        <v>0</v>
      </c>
      <c r="M33" s="73">
        <f>'remanentes 2012'!M33+'Presupuestacion estatal'!M33+'Presupuestacion federal'!M33+'Ingresos Propios'!M33</f>
        <v>0</v>
      </c>
      <c r="N33" s="73">
        <f>'remanentes 2012'!N33+'Presupuestacion estatal'!N33+'Presupuestacion federal'!N33+'Ingresos Propios'!N33</f>
        <v>0</v>
      </c>
      <c r="O33" s="73">
        <f>'remanentes 2012'!O33+'Presupuestacion estatal'!O33+'Presupuestacion federal'!O33+'Ingresos Propios'!O33</f>
        <v>0</v>
      </c>
      <c r="P33" s="73">
        <f>'remanentes 2012'!P33+'Presupuestacion estatal'!P33+'Presupuestacion federal'!P33+'Ingresos Propios'!P33</f>
        <v>0</v>
      </c>
      <c r="Q33" s="32"/>
    </row>
    <row r="34" spans="1:17" s="33" customFormat="1" x14ac:dyDescent="0.2">
      <c r="A34" s="53">
        <v>2171</v>
      </c>
      <c r="B34" s="53"/>
      <c r="C34" s="48" t="s">
        <v>45</v>
      </c>
      <c r="D34" s="60">
        <f t="shared" si="2"/>
        <v>0</v>
      </c>
      <c r="E34" s="73">
        <f>'remanentes 2012'!E34+'Presupuestacion estatal'!E34+'Presupuestacion federal'!E34+'Ingresos Propios'!E34+COECYTJAL!E34</f>
        <v>0</v>
      </c>
      <c r="F34" s="73">
        <f>'remanentes 2012'!F34+'Presupuestacion estatal'!F34+'Presupuestacion federal'!F34+'Ingresos Propios'!F34</f>
        <v>0</v>
      </c>
      <c r="G34" s="73">
        <f>'remanentes 2012'!G34+'Presupuestacion estatal'!G34+'Presupuestacion federal'!G34+'Ingresos Propios'!G34</f>
        <v>0</v>
      </c>
      <c r="H34" s="73">
        <f>'remanentes 2012'!H34+'Presupuestacion estatal'!H34+'Presupuestacion federal'!H34+'Ingresos Propios'!H34</f>
        <v>0</v>
      </c>
      <c r="I34" s="73">
        <f>'remanentes 2012'!I34+'Presupuestacion estatal'!I34+'Presupuestacion federal'!I34+'Ingresos Propios'!I34</f>
        <v>0</v>
      </c>
      <c r="J34" s="73">
        <f>'remanentes 2012'!J34+'Presupuestacion estatal'!J34+'Presupuestacion federal'!J34+'Ingresos Propios'!J34</f>
        <v>0</v>
      </c>
      <c r="K34" s="73">
        <f>'remanentes 2012'!K34+'Presupuestacion estatal'!K34+'Presupuestacion federal'!K34+'Ingresos Propios'!K34</f>
        <v>0</v>
      </c>
      <c r="L34" s="73">
        <f>'remanentes 2012'!L34+'Presupuestacion estatal'!L34+'Presupuestacion federal'!L34+'Ingresos Propios'!L34</f>
        <v>0</v>
      </c>
      <c r="M34" s="73">
        <f>'remanentes 2012'!M34+'Presupuestacion estatal'!M34+'Presupuestacion federal'!M34+'Ingresos Propios'!M34</f>
        <v>0</v>
      </c>
      <c r="N34" s="73">
        <f>'remanentes 2012'!N34+'Presupuestacion estatal'!N34+'Presupuestacion federal'!N34+'Ingresos Propios'!N34</f>
        <v>0</v>
      </c>
      <c r="O34" s="73">
        <f>'remanentes 2012'!O34+'Presupuestacion estatal'!O34+'Presupuestacion federal'!O34+'Ingresos Propios'!O34</f>
        <v>0</v>
      </c>
      <c r="P34" s="73">
        <f>'remanentes 2012'!P34+'Presupuestacion estatal'!P34+'Presupuestacion federal'!P34+'Ingresos Propios'!P34</f>
        <v>0</v>
      </c>
      <c r="Q34" s="32"/>
    </row>
    <row r="35" spans="1:17" s="33" customFormat="1" ht="24" x14ac:dyDescent="0.2">
      <c r="A35" s="53">
        <v>2211</v>
      </c>
      <c r="B35" s="53"/>
      <c r="C35" s="48" t="s">
        <v>46</v>
      </c>
      <c r="D35" s="60">
        <f t="shared" si="2"/>
        <v>0</v>
      </c>
      <c r="E35" s="73">
        <f>'remanentes 2012'!E35+'Presupuestacion estatal'!E35+'Presupuestacion federal'!E35+'Ingresos Propios'!E35+COECYTJAL!E35</f>
        <v>0</v>
      </c>
      <c r="F35" s="73">
        <f>'remanentes 2012'!F35+'Presupuestacion estatal'!F35+'Presupuestacion federal'!F35+'Ingresos Propios'!F35</f>
        <v>0</v>
      </c>
      <c r="G35" s="73">
        <f>'remanentes 2012'!G35+'Presupuestacion estatal'!G35+'Presupuestacion federal'!G35+'Ingresos Propios'!G35</f>
        <v>0</v>
      </c>
      <c r="H35" s="73">
        <f>'remanentes 2012'!H35+'Presupuestacion estatal'!H35+'Presupuestacion federal'!H35+'Ingresos Propios'!H35</f>
        <v>0</v>
      </c>
      <c r="I35" s="73">
        <f>'remanentes 2012'!I35+'Presupuestacion estatal'!I35+'Presupuestacion federal'!I35+'Ingresos Propios'!I35</f>
        <v>0</v>
      </c>
      <c r="J35" s="73">
        <f>'remanentes 2012'!J35+'Presupuestacion estatal'!J35+'Presupuestacion federal'!J35+'Ingresos Propios'!J35</f>
        <v>0</v>
      </c>
      <c r="K35" s="73">
        <f>'remanentes 2012'!K35+'Presupuestacion estatal'!K35+'Presupuestacion federal'!K35+'Ingresos Propios'!K35</f>
        <v>0</v>
      </c>
      <c r="L35" s="73">
        <f>'remanentes 2012'!L35+'Presupuestacion estatal'!L35+'Presupuestacion federal'!L35+'Ingresos Propios'!L35</f>
        <v>0</v>
      </c>
      <c r="M35" s="73">
        <f>'remanentes 2012'!M35+'Presupuestacion estatal'!M35+'Presupuestacion federal'!M35+'Ingresos Propios'!M35</f>
        <v>0</v>
      </c>
      <c r="N35" s="73">
        <f>'remanentes 2012'!N35+'Presupuestacion estatal'!N35+'Presupuestacion federal'!N35+'Ingresos Propios'!N35</f>
        <v>0</v>
      </c>
      <c r="O35" s="73">
        <f>'remanentes 2012'!O35+'Presupuestacion estatal'!O35+'Presupuestacion federal'!O35+'Ingresos Propios'!O35</f>
        <v>0</v>
      </c>
      <c r="P35" s="73">
        <f>'remanentes 2012'!P35+'Presupuestacion estatal'!P35+'Presupuestacion federal'!P35+'Ingresos Propios'!P35</f>
        <v>0</v>
      </c>
      <c r="Q35" s="32"/>
    </row>
    <row r="36" spans="1:17" s="33" customFormat="1" x14ac:dyDescent="0.2">
      <c r="A36" s="53">
        <v>2221</v>
      </c>
      <c r="B36" s="53"/>
      <c r="C36" s="48" t="s">
        <v>47</v>
      </c>
      <c r="D36" s="60">
        <f t="shared" si="2"/>
        <v>0</v>
      </c>
      <c r="E36" s="73">
        <f>'remanentes 2012'!E36+'Presupuestacion estatal'!E36+'Presupuestacion federal'!E36+'Ingresos Propios'!E36+COECYTJAL!E36</f>
        <v>0</v>
      </c>
      <c r="F36" s="73">
        <f>'remanentes 2012'!F36+'Presupuestacion estatal'!F36+'Presupuestacion federal'!F36+'Ingresos Propios'!F36</f>
        <v>0</v>
      </c>
      <c r="G36" s="73">
        <f>'remanentes 2012'!G36+'Presupuestacion estatal'!G36+'Presupuestacion federal'!G36+'Ingresos Propios'!G36</f>
        <v>0</v>
      </c>
      <c r="H36" s="73">
        <f>'remanentes 2012'!H36+'Presupuestacion estatal'!H36+'Presupuestacion federal'!H36+'Ingresos Propios'!H36</f>
        <v>0</v>
      </c>
      <c r="I36" s="73">
        <f>'remanentes 2012'!I36+'Presupuestacion estatal'!I36+'Presupuestacion federal'!I36+'Ingresos Propios'!I36</f>
        <v>0</v>
      </c>
      <c r="J36" s="73">
        <f>'remanentes 2012'!J36+'Presupuestacion estatal'!J36+'Presupuestacion federal'!J36+'Ingresos Propios'!J36</f>
        <v>0</v>
      </c>
      <c r="K36" s="73">
        <f>'remanentes 2012'!K36+'Presupuestacion estatal'!K36+'Presupuestacion federal'!K36+'Ingresos Propios'!K36</f>
        <v>0</v>
      </c>
      <c r="L36" s="73">
        <f>'remanentes 2012'!L36+'Presupuestacion estatal'!L36+'Presupuestacion federal'!L36+'Ingresos Propios'!L36</f>
        <v>0</v>
      </c>
      <c r="M36" s="73">
        <f>'remanentes 2012'!M36+'Presupuestacion estatal'!M36+'Presupuestacion federal'!M36+'Ingresos Propios'!M36</f>
        <v>0</v>
      </c>
      <c r="N36" s="73">
        <f>'remanentes 2012'!N36+'Presupuestacion estatal'!N36+'Presupuestacion federal'!N36+'Ingresos Propios'!N36</f>
        <v>0</v>
      </c>
      <c r="O36" s="73">
        <f>'remanentes 2012'!O36+'Presupuestacion estatal'!O36+'Presupuestacion federal'!O36+'Ingresos Propios'!O36</f>
        <v>0</v>
      </c>
      <c r="P36" s="73">
        <f>'remanentes 2012'!P36+'Presupuestacion estatal'!P36+'Presupuestacion federal'!P36+'Ingresos Propios'!P36</f>
        <v>0</v>
      </c>
      <c r="Q36" s="32"/>
    </row>
    <row r="37" spans="1:17" s="33" customFormat="1" x14ac:dyDescent="0.2">
      <c r="A37" s="53">
        <v>2231</v>
      </c>
      <c r="B37" s="53"/>
      <c r="C37" s="48" t="s">
        <v>48</v>
      </c>
      <c r="D37" s="60">
        <f t="shared" si="2"/>
        <v>0</v>
      </c>
      <c r="E37" s="73">
        <f>'remanentes 2012'!E37+'Presupuestacion estatal'!E37+'Presupuestacion federal'!E37+'Ingresos Propios'!E37+COECYTJAL!E37</f>
        <v>0</v>
      </c>
      <c r="F37" s="73">
        <f>'remanentes 2012'!F37+'Presupuestacion estatal'!F37+'Presupuestacion federal'!F37+'Ingresos Propios'!F37</f>
        <v>0</v>
      </c>
      <c r="G37" s="73">
        <f>'remanentes 2012'!G37+'Presupuestacion estatal'!G37+'Presupuestacion federal'!G37+'Ingresos Propios'!G37</f>
        <v>0</v>
      </c>
      <c r="H37" s="73">
        <f>'remanentes 2012'!H37+'Presupuestacion estatal'!H37+'Presupuestacion federal'!H37+'Ingresos Propios'!H37</f>
        <v>0</v>
      </c>
      <c r="I37" s="73">
        <f>'remanentes 2012'!I37+'Presupuestacion estatal'!I37+'Presupuestacion federal'!I37+'Ingresos Propios'!I37</f>
        <v>0</v>
      </c>
      <c r="J37" s="73">
        <f>'remanentes 2012'!J37+'Presupuestacion estatal'!J37+'Presupuestacion federal'!J37+'Ingresos Propios'!J37</f>
        <v>0</v>
      </c>
      <c r="K37" s="73">
        <f>'remanentes 2012'!K37+'Presupuestacion estatal'!K37+'Presupuestacion federal'!K37+'Ingresos Propios'!K37</f>
        <v>0</v>
      </c>
      <c r="L37" s="73">
        <f>'remanentes 2012'!L37+'Presupuestacion estatal'!L37+'Presupuestacion federal'!L37+'Ingresos Propios'!L37</f>
        <v>0</v>
      </c>
      <c r="M37" s="73">
        <f>'remanentes 2012'!M37+'Presupuestacion estatal'!M37+'Presupuestacion federal'!M37+'Ingresos Propios'!M37</f>
        <v>0</v>
      </c>
      <c r="N37" s="73">
        <f>'remanentes 2012'!N37+'Presupuestacion estatal'!N37+'Presupuestacion federal'!N37+'Ingresos Propios'!N37</f>
        <v>0</v>
      </c>
      <c r="O37" s="73">
        <f>'remanentes 2012'!O37+'Presupuestacion estatal'!O37+'Presupuestacion federal'!O37+'Ingresos Propios'!O37</f>
        <v>0</v>
      </c>
      <c r="P37" s="73">
        <f>'remanentes 2012'!P37+'Presupuestacion estatal'!P37+'Presupuestacion federal'!P37+'Ingresos Propios'!P37</f>
        <v>0</v>
      </c>
      <c r="Q37" s="32"/>
    </row>
    <row r="38" spans="1:17" s="33" customFormat="1" x14ac:dyDescent="0.2">
      <c r="A38" s="53">
        <v>2411</v>
      </c>
      <c r="B38" s="53"/>
      <c r="C38" s="48" t="s">
        <v>49</v>
      </c>
      <c r="D38" s="60">
        <f t="shared" si="2"/>
        <v>0</v>
      </c>
      <c r="E38" s="73">
        <f>'remanentes 2012'!E38+'Presupuestacion estatal'!E38+'Presupuestacion federal'!E38+'Ingresos Propios'!E38+COECYTJAL!E38</f>
        <v>0</v>
      </c>
      <c r="F38" s="73">
        <f>'remanentes 2012'!F38+'Presupuestacion estatal'!F38+'Presupuestacion federal'!F38+'Ingresos Propios'!F38</f>
        <v>0</v>
      </c>
      <c r="G38" s="73">
        <f>'remanentes 2012'!G38+'Presupuestacion estatal'!G38+'Presupuestacion federal'!G38+'Ingresos Propios'!G38</f>
        <v>0</v>
      </c>
      <c r="H38" s="73">
        <f>'remanentes 2012'!H38+'Presupuestacion estatal'!H38+'Presupuestacion federal'!H38+'Ingresos Propios'!H38</f>
        <v>0</v>
      </c>
      <c r="I38" s="73">
        <f>'remanentes 2012'!I38+'Presupuestacion estatal'!I38+'Presupuestacion federal'!I38+'Ingresos Propios'!I38</f>
        <v>0</v>
      </c>
      <c r="J38" s="73">
        <f>'remanentes 2012'!J38+'Presupuestacion estatal'!J38+'Presupuestacion federal'!J38+'Ingresos Propios'!J38</f>
        <v>0</v>
      </c>
      <c r="K38" s="73">
        <f>'remanentes 2012'!K38+'Presupuestacion estatal'!K38+'Presupuestacion federal'!K38+'Ingresos Propios'!K38</f>
        <v>0</v>
      </c>
      <c r="L38" s="73">
        <f>'remanentes 2012'!L38+'Presupuestacion estatal'!L38+'Presupuestacion federal'!L38+'Ingresos Propios'!L38</f>
        <v>0</v>
      </c>
      <c r="M38" s="73">
        <f>'remanentes 2012'!M38+'Presupuestacion estatal'!M38+'Presupuestacion federal'!M38+'Ingresos Propios'!M38</f>
        <v>0</v>
      </c>
      <c r="N38" s="73">
        <f>'remanentes 2012'!N38+'Presupuestacion estatal'!N38+'Presupuestacion federal'!N38+'Ingresos Propios'!N38</f>
        <v>0</v>
      </c>
      <c r="O38" s="73">
        <f>'remanentes 2012'!O38+'Presupuestacion estatal'!O38+'Presupuestacion federal'!O38+'Ingresos Propios'!O38</f>
        <v>0</v>
      </c>
      <c r="P38" s="73">
        <f>'remanentes 2012'!P38+'Presupuestacion estatal'!P38+'Presupuestacion federal'!P38+'Ingresos Propios'!P38</f>
        <v>0</v>
      </c>
      <c r="Q38" s="32"/>
    </row>
    <row r="39" spans="1:17" s="33" customFormat="1" x14ac:dyDescent="0.2">
      <c r="A39" s="53">
        <v>2421</v>
      </c>
      <c r="B39" s="53"/>
      <c r="C39" s="48" t="s">
        <v>50</v>
      </c>
      <c r="D39" s="60">
        <f t="shared" si="2"/>
        <v>0</v>
      </c>
      <c r="E39" s="73">
        <f>'remanentes 2012'!E39+'Presupuestacion estatal'!E39+'Presupuestacion federal'!E39+'Ingresos Propios'!E39+COECYTJAL!E39</f>
        <v>0</v>
      </c>
      <c r="F39" s="73">
        <f>'remanentes 2012'!F39+'Presupuestacion estatal'!F39+'Presupuestacion federal'!F39+'Ingresos Propios'!F39</f>
        <v>0</v>
      </c>
      <c r="G39" s="73">
        <f>'remanentes 2012'!G39+'Presupuestacion estatal'!G39+'Presupuestacion federal'!G39+'Ingresos Propios'!G39</f>
        <v>0</v>
      </c>
      <c r="H39" s="73">
        <f>'remanentes 2012'!H39+'Presupuestacion estatal'!H39+'Presupuestacion federal'!H39+'Ingresos Propios'!H39</f>
        <v>0</v>
      </c>
      <c r="I39" s="73">
        <f>'remanentes 2012'!I39+'Presupuestacion estatal'!I39+'Presupuestacion federal'!I39+'Ingresos Propios'!I39</f>
        <v>0</v>
      </c>
      <c r="J39" s="73">
        <f>'remanentes 2012'!J39+'Presupuestacion estatal'!J39+'Presupuestacion federal'!J39+'Ingresos Propios'!J39</f>
        <v>0</v>
      </c>
      <c r="K39" s="73">
        <f>'remanentes 2012'!K39+'Presupuestacion estatal'!K39+'Presupuestacion federal'!K39+'Ingresos Propios'!K39</f>
        <v>0</v>
      </c>
      <c r="L39" s="73">
        <f>'remanentes 2012'!L39+'Presupuestacion estatal'!L39+'Presupuestacion federal'!L39+'Ingresos Propios'!L39</f>
        <v>0</v>
      </c>
      <c r="M39" s="73">
        <f>'remanentes 2012'!M39+'Presupuestacion estatal'!M39+'Presupuestacion federal'!M39+'Ingresos Propios'!M39</f>
        <v>0</v>
      </c>
      <c r="N39" s="73">
        <f>'remanentes 2012'!N39+'Presupuestacion estatal'!N39+'Presupuestacion federal'!N39+'Ingresos Propios'!N39</f>
        <v>0</v>
      </c>
      <c r="O39" s="73">
        <f>'remanentes 2012'!O39+'Presupuestacion estatal'!O39+'Presupuestacion federal'!O39+'Ingresos Propios'!O39</f>
        <v>0</v>
      </c>
      <c r="P39" s="73">
        <f>'remanentes 2012'!P39+'Presupuestacion estatal'!P39+'Presupuestacion federal'!P39+'Ingresos Propios'!P39</f>
        <v>0</v>
      </c>
      <c r="Q39" s="32"/>
    </row>
    <row r="40" spans="1:17" s="33" customFormat="1" x14ac:dyDescent="0.2">
      <c r="A40" s="53">
        <v>2431</v>
      </c>
      <c r="B40" s="53"/>
      <c r="C40" s="48" t="s">
        <v>51</v>
      </c>
      <c r="D40" s="60">
        <f t="shared" si="2"/>
        <v>0</v>
      </c>
      <c r="E40" s="73">
        <f>'remanentes 2012'!E40+'Presupuestacion estatal'!E40+'Presupuestacion federal'!E40+'Ingresos Propios'!E40+COECYTJAL!E40</f>
        <v>0</v>
      </c>
      <c r="F40" s="73">
        <f>'remanentes 2012'!F40+'Presupuestacion estatal'!F40+'Presupuestacion federal'!F40+'Ingresos Propios'!F40</f>
        <v>0</v>
      </c>
      <c r="G40" s="73">
        <f>'remanentes 2012'!G40+'Presupuestacion estatal'!G40+'Presupuestacion federal'!G40+'Ingresos Propios'!G40</f>
        <v>0</v>
      </c>
      <c r="H40" s="73">
        <f>'remanentes 2012'!H40+'Presupuestacion estatal'!H40+'Presupuestacion federal'!H40+'Ingresos Propios'!H40</f>
        <v>0</v>
      </c>
      <c r="I40" s="73">
        <f>'remanentes 2012'!I40+'Presupuestacion estatal'!I40+'Presupuestacion federal'!I40+'Ingresos Propios'!I40</f>
        <v>0</v>
      </c>
      <c r="J40" s="73">
        <f>'remanentes 2012'!J40+'Presupuestacion estatal'!J40+'Presupuestacion federal'!J40+'Ingresos Propios'!J40</f>
        <v>0</v>
      </c>
      <c r="K40" s="73">
        <f>'remanentes 2012'!K40+'Presupuestacion estatal'!K40+'Presupuestacion federal'!K40+'Ingresos Propios'!K40</f>
        <v>0</v>
      </c>
      <c r="L40" s="73">
        <f>'remanentes 2012'!L40+'Presupuestacion estatal'!L40+'Presupuestacion federal'!L40+'Ingresos Propios'!L40</f>
        <v>0</v>
      </c>
      <c r="M40" s="73">
        <f>'remanentes 2012'!M40+'Presupuestacion estatal'!M40+'Presupuestacion federal'!M40+'Ingresos Propios'!M40</f>
        <v>0</v>
      </c>
      <c r="N40" s="73">
        <f>'remanentes 2012'!N40+'Presupuestacion estatal'!N40+'Presupuestacion federal'!N40+'Ingresos Propios'!N40</f>
        <v>0</v>
      </c>
      <c r="O40" s="73">
        <f>'remanentes 2012'!O40+'Presupuestacion estatal'!O40+'Presupuestacion federal'!O40+'Ingresos Propios'!O40</f>
        <v>0</v>
      </c>
      <c r="P40" s="73">
        <f>'remanentes 2012'!P40+'Presupuestacion estatal'!P40+'Presupuestacion federal'!P40+'Ingresos Propios'!P40</f>
        <v>0</v>
      </c>
      <c r="Q40" s="32"/>
    </row>
    <row r="41" spans="1:17" s="33" customFormat="1" x14ac:dyDescent="0.2">
      <c r="A41" s="53">
        <v>2441</v>
      </c>
      <c r="B41" s="53"/>
      <c r="C41" s="48" t="s">
        <v>52</v>
      </c>
      <c r="D41" s="60">
        <f t="shared" si="2"/>
        <v>0</v>
      </c>
      <c r="E41" s="73">
        <f>'remanentes 2012'!E41+'Presupuestacion estatal'!E41+'Presupuestacion federal'!E41+'Ingresos Propios'!E41+COECYTJAL!E41</f>
        <v>0</v>
      </c>
      <c r="F41" s="73">
        <f>'remanentes 2012'!F41+'Presupuestacion estatal'!F41+'Presupuestacion federal'!F41+'Ingresos Propios'!F41</f>
        <v>0</v>
      </c>
      <c r="G41" s="73">
        <f>'remanentes 2012'!G41+'Presupuestacion estatal'!G41+'Presupuestacion federal'!G41+'Ingresos Propios'!G41</f>
        <v>0</v>
      </c>
      <c r="H41" s="73">
        <f>'remanentes 2012'!H41+'Presupuestacion estatal'!H41+'Presupuestacion federal'!H41+'Ingresos Propios'!H41</f>
        <v>0</v>
      </c>
      <c r="I41" s="73">
        <f>'remanentes 2012'!I41+'Presupuestacion estatal'!I41+'Presupuestacion federal'!I41+'Ingresos Propios'!I41</f>
        <v>0</v>
      </c>
      <c r="J41" s="73">
        <f>'remanentes 2012'!J41+'Presupuestacion estatal'!J41+'Presupuestacion federal'!J41+'Ingresos Propios'!J41</f>
        <v>0</v>
      </c>
      <c r="K41" s="73">
        <f>'remanentes 2012'!K41+'Presupuestacion estatal'!K41+'Presupuestacion federal'!K41+'Ingresos Propios'!K41</f>
        <v>0</v>
      </c>
      <c r="L41" s="73">
        <f>'remanentes 2012'!L41+'Presupuestacion estatal'!L41+'Presupuestacion federal'!L41+'Ingresos Propios'!L41</f>
        <v>0</v>
      </c>
      <c r="M41" s="73">
        <f>'remanentes 2012'!M41+'Presupuestacion estatal'!M41+'Presupuestacion federal'!M41+'Ingresos Propios'!M41</f>
        <v>0</v>
      </c>
      <c r="N41" s="73">
        <f>'remanentes 2012'!N41+'Presupuestacion estatal'!N41+'Presupuestacion federal'!N41+'Ingresos Propios'!N41</f>
        <v>0</v>
      </c>
      <c r="O41" s="73">
        <f>'remanentes 2012'!O41+'Presupuestacion estatal'!O41+'Presupuestacion federal'!O41+'Ingresos Propios'!O41</f>
        <v>0</v>
      </c>
      <c r="P41" s="73">
        <f>'remanentes 2012'!P41+'Presupuestacion estatal'!P41+'Presupuestacion federal'!P41+'Ingresos Propios'!P41</f>
        <v>0</v>
      </c>
      <c r="Q41" s="32"/>
    </row>
    <row r="42" spans="1:17" s="33" customFormat="1" x14ac:dyDescent="0.2">
      <c r="A42" s="53">
        <v>2451</v>
      </c>
      <c r="B42" s="53"/>
      <c r="C42" s="48" t="s">
        <v>53</v>
      </c>
      <c r="D42" s="60">
        <f t="shared" si="2"/>
        <v>0</v>
      </c>
      <c r="E42" s="73">
        <f>'remanentes 2012'!E42+'Presupuestacion estatal'!E42+'Presupuestacion federal'!E42+'Ingresos Propios'!E42+COECYTJAL!E42</f>
        <v>0</v>
      </c>
      <c r="F42" s="73">
        <f>'remanentes 2012'!F42+'Presupuestacion estatal'!F42+'Presupuestacion federal'!F42+'Ingresos Propios'!F42</f>
        <v>0</v>
      </c>
      <c r="G42" s="73">
        <f>'remanentes 2012'!G42+'Presupuestacion estatal'!G42+'Presupuestacion federal'!G42+'Ingresos Propios'!G42</f>
        <v>0</v>
      </c>
      <c r="H42" s="73">
        <f>'remanentes 2012'!H42+'Presupuestacion estatal'!H42+'Presupuestacion federal'!H42+'Ingresos Propios'!H42</f>
        <v>0</v>
      </c>
      <c r="I42" s="73">
        <f>'remanentes 2012'!I42+'Presupuestacion estatal'!I42+'Presupuestacion federal'!I42+'Ingresos Propios'!I42</f>
        <v>0</v>
      </c>
      <c r="J42" s="73">
        <f>'remanentes 2012'!J42+'Presupuestacion estatal'!J42+'Presupuestacion federal'!J42+'Ingresos Propios'!J42</f>
        <v>0</v>
      </c>
      <c r="K42" s="73">
        <f>'remanentes 2012'!K42+'Presupuestacion estatal'!K42+'Presupuestacion federal'!K42+'Ingresos Propios'!K42</f>
        <v>0</v>
      </c>
      <c r="L42" s="73">
        <f>'remanentes 2012'!L42+'Presupuestacion estatal'!L42+'Presupuestacion federal'!L42+'Ingresos Propios'!L42</f>
        <v>0</v>
      </c>
      <c r="M42" s="73">
        <f>'remanentes 2012'!M42+'Presupuestacion estatal'!M42+'Presupuestacion federal'!M42+'Ingresos Propios'!M42</f>
        <v>0</v>
      </c>
      <c r="N42" s="73">
        <f>'remanentes 2012'!N42+'Presupuestacion estatal'!N42+'Presupuestacion federal'!N42+'Ingresos Propios'!N42</f>
        <v>0</v>
      </c>
      <c r="O42" s="73">
        <f>'remanentes 2012'!O42+'Presupuestacion estatal'!O42+'Presupuestacion federal'!O42+'Ingresos Propios'!O42</f>
        <v>0</v>
      </c>
      <c r="P42" s="73">
        <f>'remanentes 2012'!P42+'Presupuestacion estatal'!P42+'Presupuestacion federal'!P42+'Ingresos Propios'!P42</f>
        <v>0</v>
      </c>
      <c r="Q42" s="32"/>
    </row>
    <row r="43" spans="1:17" s="33" customFormat="1" x14ac:dyDescent="0.2">
      <c r="A43" s="53">
        <v>2461</v>
      </c>
      <c r="B43" s="53"/>
      <c r="C43" s="48" t="s">
        <v>54</v>
      </c>
      <c r="D43" s="60">
        <f t="shared" si="2"/>
        <v>0</v>
      </c>
      <c r="E43" s="73">
        <f>'remanentes 2012'!E43+'Presupuestacion estatal'!E43+'Presupuestacion federal'!E43+'Ingresos Propios'!E43+COECYTJAL!E43</f>
        <v>0</v>
      </c>
      <c r="F43" s="73">
        <f>'remanentes 2012'!F43+'Presupuestacion estatal'!F43+'Presupuestacion federal'!F43+'Ingresos Propios'!F43</f>
        <v>0</v>
      </c>
      <c r="G43" s="73">
        <f>'remanentes 2012'!G43+'Presupuestacion estatal'!G43+'Presupuestacion federal'!G43+'Ingresos Propios'!G43</f>
        <v>0</v>
      </c>
      <c r="H43" s="73">
        <f>'remanentes 2012'!H43+'Presupuestacion estatal'!H43+'Presupuestacion federal'!H43+'Ingresos Propios'!H43</f>
        <v>0</v>
      </c>
      <c r="I43" s="73">
        <f>'remanentes 2012'!I43+'Presupuestacion estatal'!I43+'Presupuestacion federal'!I43+'Ingresos Propios'!I43</f>
        <v>0</v>
      </c>
      <c r="J43" s="73">
        <f>'remanentes 2012'!J43+'Presupuestacion estatal'!J43+'Presupuestacion federal'!J43+'Ingresos Propios'!J43</f>
        <v>0</v>
      </c>
      <c r="K43" s="73">
        <f>'remanentes 2012'!K43+'Presupuestacion estatal'!K43+'Presupuestacion federal'!K43+'Ingresos Propios'!K43</f>
        <v>0</v>
      </c>
      <c r="L43" s="73">
        <f>'remanentes 2012'!L43+'Presupuestacion estatal'!L43+'Presupuestacion federal'!L43+'Ingresos Propios'!L43</f>
        <v>0</v>
      </c>
      <c r="M43" s="73">
        <f>'remanentes 2012'!M43+'Presupuestacion estatal'!M43+'Presupuestacion federal'!M43+'Ingresos Propios'!M43</f>
        <v>0</v>
      </c>
      <c r="N43" s="73">
        <f>'remanentes 2012'!N43+'Presupuestacion estatal'!N43+'Presupuestacion federal'!N43+'Ingresos Propios'!N43</f>
        <v>0</v>
      </c>
      <c r="O43" s="73">
        <f>'remanentes 2012'!O43+'Presupuestacion estatal'!O43+'Presupuestacion federal'!O43+'Ingresos Propios'!O43</f>
        <v>0</v>
      </c>
      <c r="P43" s="73">
        <f>'remanentes 2012'!P43+'Presupuestacion estatal'!P43+'Presupuestacion federal'!P43+'Ingresos Propios'!P43</f>
        <v>0</v>
      </c>
      <c r="Q43" s="32"/>
    </row>
    <row r="44" spans="1:17" s="33" customFormat="1" x14ac:dyDescent="0.2">
      <c r="A44" s="54">
        <v>2471</v>
      </c>
      <c r="B44" s="54"/>
      <c r="C44" s="48" t="s">
        <v>55</v>
      </c>
      <c r="D44" s="60">
        <f t="shared" si="2"/>
        <v>0</v>
      </c>
      <c r="E44" s="73">
        <f>'remanentes 2012'!E44+'Presupuestacion estatal'!E44+'Presupuestacion federal'!E44+'Ingresos Propios'!E44+COECYTJAL!E44</f>
        <v>0</v>
      </c>
      <c r="F44" s="73">
        <f>'remanentes 2012'!F44+'Presupuestacion estatal'!F44+'Presupuestacion federal'!F44+'Ingresos Propios'!F44</f>
        <v>0</v>
      </c>
      <c r="G44" s="73">
        <f>'remanentes 2012'!G44+'Presupuestacion estatal'!G44+'Presupuestacion federal'!G44+'Ingresos Propios'!G44</f>
        <v>0</v>
      </c>
      <c r="H44" s="73">
        <f>'remanentes 2012'!H44+'Presupuestacion estatal'!H44+'Presupuestacion federal'!H44+'Ingresos Propios'!H44</f>
        <v>0</v>
      </c>
      <c r="I44" s="73">
        <f>'remanentes 2012'!I44+'Presupuestacion estatal'!I44+'Presupuestacion federal'!I44+'Ingresos Propios'!I44</f>
        <v>0</v>
      </c>
      <c r="J44" s="73">
        <f>'remanentes 2012'!J44+'Presupuestacion estatal'!J44+'Presupuestacion federal'!J44+'Ingresos Propios'!J44</f>
        <v>0</v>
      </c>
      <c r="K44" s="73">
        <f>'remanentes 2012'!K44+'Presupuestacion estatal'!K44+'Presupuestacion federal'!K44+'Ingresos Propios'!K44</f>
        <v>0</v>
      </c>
      <c r="L44" s="73">
        <f>'remanentes 2012'!L44+'Presupuestacion estatal'!L44+'Presupuestacion federal'!L44+'Ingresos Propios'!L44</f>
        <v>0</v>
      </c>
      <c r="M44" s="73">
        <f>'remanentes 2012'!M44+'Presupuestacion estatal'!M44+'Presupuestacion federal'!M44+'Ingresos Propios'!M44</f>
        <v>0</v>
      </c>
      <c r="N44" s="73">
        <f>'remanentes 2012'!N44+'Presupuestacion estatal'!N44+'Presupuestacion federal'!N44+'Ingresos Propios'!N44</f>
        <v>0</v>
      </c>
      <c r="O44" s="73">
        <f>'remanentes 2012'!O44+'Presupuestacion estatal'!O44+'Presupuestacion federal'!O44+'Ingresos Propios'!O44</f>
        <v>0</v>
      </c>
      <c r="P44" s="73">
        <f>'remanentes 2012'!P44+'Presupuestacion estatal'!P44+'Presupuestacion federal'!P44+'Ingresos Propios'!P44</f>
        <v>0</v>
      </c>
      <c r="Q44" s="32"/>
    </row>
    <row r="45" spans="1:17" s="33" customFormat="1" x14ac:dyDescent="0.2">
      <c r="A45" s="54">
        <v>2481</v>
      </c>
      <c r="B45" s="54"/>
      <c r="C45" s="48" t="s">
        <v>56</v>
      </c>
      <c r="D45" s="60">
        <f t="shared" si="2"/>
        <v>0</v>
      </c>
      <c r="E45" s="73">
        <f>'remanentes 2012'!E45+'Presupuestacion estatal'!E45+'Presupuestacion federal'!E45+'Ingresos Propios'!E45+COECYTJAL!E45</f>
        <v>0</v>
      </c>
      <c r="F45" s="73">
        <f>'remanentes 2012'!F45+'Presupuestacion estatal'!F45+'Presupuestacion federal'!F45+'Ingresos Propios'!F45</f>
        <v>0</v>
      </c>
      <c r="G45" s="73">
        <f>'remanentes 2012'!G45+'Presupuestacion estatal'!G45+'Presupuestacion federal'!G45+'Ingresos Propios'!G45</f>
        <v>0</v>
      </c>
      <c r="H45" s="73">
        <f>'remanentes 2012'!H45+'Presupuestacion estatal'!H45+'Presupuestacion federal'!H45+'Ingresos Propios'!H45</f>
        <v>0</v>
      </c>
      <c r="I45" s="73">
        <f>'remanentes 2012'!I45+'Presupuestacion estatal'!I45+'Presupuestacion federal'!I45+'Ingresos Propios'!I45</f>
        <v>0</v>
      </c>
      <c r="J45" s="73">
        <f>'remanentes 2012'!J45+'Presupuestacion estatal'!J45+'Presupuestacion federal'!J45+'Ingresos Propios'!J45</f>
        <v>0</v>
      </c>
      <c r="K45" s="73">
        <f>'remanentes 2012'!K45+'Presupuestacion estatal'!K45+'Presupuestacion federal'!K45+'Ingresos Propios'!K45</f>
        <v>0</v>
      </c>
      <c r="L45" s="73">
        <f>'remanentes 2012'!L45+'Presupuestacion estatal'!L45+'Presupuestacion federal'!L45+'Ingresos Propios'!L45</f>
        <v>0</v>
      </c>
      <c r="M45" s="73">
        <f>'remanentes 2012'!M45+'Presupuestacion estatal'!M45+'Presupuestacion federal'!M45+'Ingresos Propios'!M45</f>
        <v>0</v>
      </c>
      <c r="N45" s="73">
        <f>'remanentes 2012'!N45+'Presupuestacion estatal'!N45+'Presupuestacion federal'!N45+'Ingresos Propios'!N45</f>
        <v>0</v>
      </c>
      <c r="O45" s="73">
        <f>'remanentes 2012'!O45+'Presupuestacion estatal'!O45+'Presupuestacion federal'!O45+'Ingresos Propios'!O45</f>
        <v>0</v>
      </c>
      <c r="P45" s="73">
        <f>'remanentes 2012'!P45+'Presupuestacion estatal'!P45+'Presupuestacion federal'!P45+'Ingresos Propios'!P45</f>
        <v>0</v>
      </c>
      <c r="Q45" s="32"/>
    </row>
    <row r="46" spans="1:17" s="33" customFormat="1" ht="24" x14ac:dyDescent="0.2">
      <c r="A46" s="53">
        <v>2491</v>
      </c>
      <c r="B46" s="53"/>
      <c r="C46" s="48" t="s">
        <v>57</v>
      </c>
      <c r="D46" s="60">
        <f t="shared" si="2"/>
        <v>0</v>
      </c>
      <c r="E46" s="73">
        <f>'remanentes 2012'!E46+'Presupuestacion estatal'!E46+'Presupuestacion federal'!E46+'Ingresos Propios'!E46+COECYTJAL!E46</f>
        <v>0</v>
      </c>
      <c r="F46" s="73">
        <f>'remanentes 2012'!F46+'Presupuestacion estatal'!F46+'Presupuestacion federal'!F46+'Ingresos Propios'!F46</f>
        <v>0</v>
      </c>
      <c r="G46" s="73">
        <f>'remanentes 2012'!G46+'Presupuestacion estatal'!G46+'Presupuestacion federal'!G46+'Ingresos Propios'!G46</f>
        <v>0</v>
      </c>
      <c r="H46" s="73">
        <f>'remanentes 2012'!H46+'Presupuestacion estatal'!H46+'Presupuestacion federal'!H46+'Ingresos Propios'!H46</f>
        <v>0</v>
      </c>
      <c r="I46" s="73">
        <f>'remanentes 2012'!I46+'Presupuestacion estatal'!I46+'Presupuestacion federal'!I46+'Ingresos Propios'!I46</f>
        <v>0</v>
      </c>
      <c r="J46" s="73">
        <f>'remanentes 2012'!J46+'Presupuestacion estatal'!J46+'Presupuestacion federal'!J46+'Ingresos Propios'!J46</f>
        <v>0</v>
      </c>
      <c r="K46" s="73">
        <f>'remanentes 2012'!K46+'Presupuestacion estatal'!K46+'Presupuestacion federal'!K46+'Ingresos Propios'!K46</f>
        <v>0</v>
      </c>
      <c r="L46" s="73">
        <f>'remanentes 2012'!L46+'Presupuestacion estatal'!L46+'Presupuestacion federal'!L46+'Ingresos Propios'!L46</f>
        <v>0</v>
      </c>
      <c r="M46" s="73">
        <f>'remanentes 2012'!M46+'Presupuestacion estatal'!M46+'Presupuestacion federal'!M46+'Ingresos Propios'!M46</f>
        <v>0</v>
      </c>
      <c r="N46" s="73">
        <f>'remanentes 2012'!N46+'Presupuestacion estatal'!N46+'Presupuestacion federal'!N46+'Ingresos Propios'!N46</f>
        <v>0</v>
      </c>
      <c r="O46" s="73">
        <f>'remanentes 2012'!O46+'Presupuestacion estatal'!O46+'Presupuestacion federal'!O46+'Ingresos Propios'!O46</f>
        <v>0</v>
      </c>
      <c r="P46" s="73">
        <f>'remanentes 2012'!P46+'Presupuestacion estatal'!P46+'Presupuestacion federal'!P46+'Ingresos Propios'!P46</f>
        <v>0</v>
      </c>
      <c r="Q46" s="32"/>
    </row>
    <row r="47" spans="1:17" s="33" customFormat="1" x14ac:dyDescent="0.2">
      <c r="A47" s="53">
        <v>2511</v>
      </c>
      <c r="B47" s="53"/>
      <c r="C47" s="48" t="s">
        <v>58</v>
      </c>
      <c r="D47" s="60">
        <f t="shared" si="2"/>
        <v>0</v>
      </c>
      <c r="E47" s="73">
        <f>'remanentes 2012'!E47+'Presupuestacion estatal'!E47+'Presupuestacion federal'!E47+'Ingresos Propios'!E47+COECYTJAL!E47</f>
        <v>0</v>
      </c>
      <c r="F47" s="73">
        <f>'remanentes 2012'!F47+'Presupuestacion estatal'!F47+'Presupuestacion federal'!F47+'Ingresos Propios'!F47</f>
        <v>0</v>
      </c>
      <c r="G47" s="73">
        <f>'remanentes 2012'!G47+'Presupuestacion estatal'!G47+'Presupuestacion federal'!G47+'Ingresos Propios'!G47</f>
        <v>0</v>
      </c>
      <c r="H47" s="73">
        <f>'remanentes 2012'!H47+'Presupuestacion estatal'!H47+'Presupuestacion federal'!H47+'Ingresos Propios'!H47</f>
        <v>0</v>
      </c>
      <c r="I47" s="73">
        <f>'remanentes 2012'!I47+'Presupuestacion estatal'!I47+'Presupuestacion federal'!I47+'Ingresos Propios'!I47</f>
        <v>0</v>
      </c>
      <c r="J47" s="73">
        <f>'remanentes 2012'!J47+'Presupuestacion estatal'!J47+'Presupuestacion federal'!J47+'Ingresos Propios'!J47</f>
        <v>0</v>
      </c>
      <c r="K47" s="73">
        <f>'remanentes 2012'!K47+'Presupuestacion estatal'!K47+'Presupuestacion federal'!K47+'Ingresos Propios'!K47</f>
        <v>0</v>
      </c>
      <c r="L47" s="73">
        <f>'remanentes 2012'!L47+'Presupuestacion estatal'!L47+'Presupuestacion federal'!L47+'Ingresos Propios'!L47</f>
        <v>0</v>
      </c>
      <c r="M47" s="73">
        <f>'remanentes 2012'!M47+'Presupuestacion estatal'!M47+'Presupuestacion federal'!M47+'Ingresos Propios'!M47</f>
        <v>0</v>
      </c>
      <c r="N47" s="73">
        <f>'remanentes 2012'!N47+'Presupuestacion estatal'!N47+'Presupuestacion federal'!N47+'Ingresos Propios'!N47</f>
        <v>0</v>
      </c>
      <c r="O47" s="73">
        <f>'remanentes 2012'!O47+'Presupuestacion estatal'!O47+'Presupuestacion federal'!O47+'Ingresos Propios'!O47</f>
        <v>0</v>
      </c>
      <c r="P47" s="73">
        <f>'remanentes 2012'!P47+'Presupuestacion estatal'!P47+'Presupuestacion federal'!P47+'Ingresos Propios'!P47</f>
        <v>0</v>
      </c>
      <c r="Q47" s="32"/>
    </row>
    <row r="48" spans="1:17" s="33" customFormat="1" x14ac:dyDescent="0.2">
      <c r="A48" s="53">
        <v>2521</v>
      </c>
      <c r="B48" s="53"/>
      <c r="C48" s="48" t="s">
        <v>59</v>
      </c>
      <c r="D48" s="60">
        <f t="shared" si="2"/>
        <v>0</v>
      </c>
      <c r="E48" s="73">
        <f>'remanentes 2012'!E48+'Presupuestacion estatal'!E48+'Presupuestacion federal'!E48+'Ingresos Propios'!E48+COECYTJAL!E48</f>
        <v>0</v>
      </c>
      <c r="F48" s="73">
        <f>'remanentes 2012'!F48+'Presupuestacion estatal'!F48+'Presupuestacion federal'!F48+'Ingresos Propios'!F48</f>
        <v>0</v>
      </c>
      <c r="G48" s="73">
        <f>'remanentes 2012'!G48+'Presupuestacion estatal'!G48+'Presupuestacion federal'!G48+'Ingresos Propios'!G48</f>
        <v>0</v>
      </c>
      <c r="H48" s="73">
        <f>'remanentes 2012'!H48+'Presupuestacion estatal'!H48+'Presupuestacion federal'!H48+'Ingresos Propios'!H48</f>
        <v>0</v>
      </c>
      <c r="I48" s="73">
        <f>'remanentes 2012'!I48+'Presupuestacion estatal'!I48+'Presupuestacion federal'!I48+'Ingresos Propios'!I48</f>
        <v>0</v>
      </c>
      <c r="J48" s="73">
        <f>'remanentes 2012'!J48+'Presupuestacion estatal'!J48+'Presupuestacion federal'!J48+'Ingresos Propios'!J48</f>
        <v>0</v>
      </c>
      <c r="K48" s="73">
        <f>'remanentes 2012'!K48+'Presupuestacion estatal'!K48+'Presupuestacion federal'!K48+'Ingresos Propios'!K48</f>
        <v>0</v>
      </c>
      <c r="L48" s="73">
        <f>'remanentes 2012'!L48+'Presupuestacion estatal'!L48+'Presupuestacion federal'!L48+'Ingresos Propios'!L48</f>
        <v>0</v>
      </c>
      <c r="M48" s="73">
        <f>'remanentes 2012'!M48+'Presupuestacion estatal'!M48+'Presupuestacion federal'!M48+'Ingresos Propios'!M48</f>
        <v>0</v>
      </c>
      <c r="N48" s="73">
        <f>'remanentes 2012'!N48+'Presupuestacion estatal'!N48+'Presupuestacion federal'!N48+'Ingresos Propios'!N48</f>
        <v>0</v>
      </c>
      <c r="O48" s="73">
        <f>'remanentes 2012'!O48+'Presupuestacion estatal'!O48+'Presupuestacion federal'!O48+'Ingresos Propios'!O48</f>
        <v>0</v>
      </c>
      <c r="P48" s="73">
        <f>'remanentes 2012'!P48+'Presupuestacion estatal'!P48+'Presupuestacion federal'!P48+'Ingresos Propios'!P48</f>
        <v>0</v>
      </c>
      <c r="Q48" s="32"/>
    </row>
    <row r="49" spans="1:17" s="33" customFormat="1" x14ac:dyDescent="0.2">
      <c r="A49" s="53">
        <v>2531</v>
      </c>
      <c r="B49" s="53"/>
      <c r="C49" s="48" t="s">
        <v>60</v>
      </c>
      <c r="D49" s="60">
        <f t="shared" si="2"/>
        <v>0</v>
      </c>
      <c r="E49" s="73">
        <f>'remanentes 2012'!E49+'Presupuestacion estatal'!E49+'Presupuestacion federal'!E49+'Ingresos Propios'!E49+COECYTJAL!E49</f>
        <v>0</v>
      </c>
      <c r="F49" s="73">
        <f>'remanentes 2012'!F49+'Presupuestacion estatal'!F49+'Presupuestacion federal'!F49+'Ingresos Propios'!F49</f>
        <v>0</v>
      </c>
      <c r="G49" s="73">
        <f>'remanentes 2012'!G49+'Presupuestacion estatal'!G49+'Presupuestacion federal'!G49+'Ingresos Propios'!G49</f>
        <v>0</v>
      </c>
      <c r="H49" s="73">
        <f>'remanentes 2012'!H49+'Presupuestacion estatal'!H49+'Presupuestacion federal'!H49+'Ingresos Propios'!H49</f>
        <v>0</v>
      </c>
      <c r="I49" s="73">
        <f>'remanentes 2012'!I49+'Presupuestacion estatal'!I49+'Presupuestacion federal'!I49+'Ingresos Propios'!I49</f>
        <v>0</v>
      </c>
      <c r="J49" s="73">
        <f>'remanentes 2012'!J49+'Presupuestacion estatal'!J49+'Presupuestacion federal'!J49+'Ingresos Propios'!J49</f>
        <v>0</v>
      </c>
      <c r="K49" s="73">
        <f>'remanentes 2012'!K49+'Presupuestacion estatal'!K49+'Presupuestacion federal'!K49+'Ingresos Propios'!K49</f>
        <v>0</v>
      </c>
      <c r="L49" s="73">
        <f>'remanentes 2012'!L49+'Presupuestacion estatal'!L49+'Presupuestacion federal'!L49+'Ingresos Propios'!L49</f>
        <v>0</v>
      </c>
      <c r="M49" s="73">
        <f>'remanentes 2012'!M49+'Presupuestacion estatal'!M49+'Presupuestacion federal'!M49+'Ingresos Propios'!M49</f>
        <v>0</v>
      </c>
      <c r="N49" s="73">
        <f>'remanentes 2012'!N49+'Presupuestacion estatal'!N49+'Presupuestacion federal'!N49+'Ingresos Propios'!N49</f>
        <v>0</v>
      </c>
      <c r="O49" s="73">
        <f>'remanentes 2012'!O49+'Presupuestacion estatal'!O49+'Presupuestacion federal'!O49+'Ingresos Propios'!O49</f>
        <v>0</v>
      </c>
      <c r="P49" s="73">
        <f>'remanentes 2012'!P49+'Presupuestacion estatal'!P49+'Presupuestacion federal'!P49+'Ingresos Propios'!P49</f>
        <v>0</v>
      </c>
      <c r="Q49" s="32"/>
    </row>
    <row r="50" spans="1:17" s="33" customFormat="1" ht="24" x14ac:dyDescent="0.2">
      <c r="A50" s="53">
        <v>2541</v>
      </c>
      <c r="B50" s="53"/>
      <c r="C50" s="48" t="s">
        <v>61</v>
      </c>
      <c r="D50" s="60">
        <f t="shared" si="2"/>
        <v>0</v>
      </c>
      <c r="E50" s="73">
        <f>'remanentes 2012'!E50+'Presupuestacion estatal'!E50+'Presupuestacion federal'!E50+'Ingresos Propios'!E50+COECYTJAL!E50</f>
        <v>0</v>
      </c>
      <c r="F50" s="73">
        <f>'remanentes 2012'!F50+'Presupuestacion estatal'!F50+'Presupuestacion federal'!F50+'Ingresos Propios'!F50</f>
        <v>0</v>
      </c>
      <c r="G50" s="73">
        <f>'remanentes 2012'!G50+'Presupuestacion estatal'!G50+'Presupuestacion federal'!G50+'Ingresos Propios'!G50</f>
        <v>0</v>
      </c>
      <c r="H50" s="73">
        <f>'remanentes 2012'!H50+'Presupuestacion estatal'!H50+'Presupuestacion federal'!H50+'Ingresos Propios'!H50</f>
        <v>0</v>
      </c>
      <c r="I50" s="73">
        <f>'remanentes 2012'!I50+'Presupuestacion estatal'!I50+'Presupuestacion federal'!I50+'Ingresos Propios'!I50</f>
        <v>0</v>
      </c>
      <c r="J50" s="73">
        <f>'remanentes 2012'!J50+'Presupuestacion estatal'!J50+'Presupuestacion federal'!J50+'Ingresos Propios'!J50</f>
        <v>0</v>
      </c>
      <c r="K50" s="73">
        <f>'remanentes 2012'!K50+'Presupuestacion estatal'!K50+'Presupuestacion federal'!K50+'Ingresos Propios'!K50</f>
        <v>0</v>
      </c>
      <c r="L50" s="73">
        <f>'remanentes 2012'!L50+'Presupuestacion estatal'!L50+'Presupuestacion federal'!L50+'Ingresos Propios'!L50</f>
        <v>0</v>
      </c>
      <c r="M50" s="73">
        <f>'remanentes 2012'!M50+'Presupuestacion estatal'!M50+'Presupuestacion federal'!M50+'Ingresos Propios'!M50</f>
        <v>0</v>
      </c>
      <c r="N50" s="73">
        <f>'remanentes 2012'!N50+'Presupuestacion estatal'!N50+'Presupuestacion federal'!N50+'Ingresos Propios'!N50</f>
        <v>0</v>
      </c>
      <c r="O50" s="73">
        <f>'remanentes 2012'!O50+'Presupuestacion estatal'!O50+'Presupuestacion federal'!O50+'Ingresos Propios'!O50</f>
        <v>0</v>
      </c>
      <c r="P50" s="73">
        <f>'remanentes 2012'!P50+'Presupuestacion estatal'!P50+'Presupuestacion federal'!P50+'Ingresos Propios'!P50</f>
        <v>0</v>
      </c>
      <c r="Q50" s="32"/>
    </row>
    <row r="51" spans="1:17" s="33" customFormat="1" ht="24" x14ac:dyDescent="0.2">
      <c r="A51" s="53">
        <v>2551</v>
      </c>
      <c r="B51" s="53"/>
      <c r="C51" s="48" t="s">
        <v>62</v>
      </c>
      <c r="D51" s="60">
        <f t="shared" si="2"/>
        <v>0</v>
      </c>
      <c r="E51" s="73">
        <f>'remanentes 2012'!E51+'Presupuestacion estatal'!E51+'Presupuestacion federal'!E51+'Ingresos Propios'!E51+COECYTJAL!E51</f>
        <v>0</v>
      </c>
      <c r="F51" s="73">
        <f>'remanentes 2012'!F51+'Presupuestacion estatal'!F51+'Presupuestacion federal'!F51+'Ingresos Propios'!F51</f>
        <v>0</v>
      </c>
      <c r="G51" s="73">
        <f>'remanentes 2012'!G51+'Presupuestacion estatal'!G51+'Presupuestacion federal'!G51+'Ingresos Propios'!G51</f>
        <v>0</v>
      </c>
      <c r="H51" s="73">
        <f>'remanentes 2012'!H51+'Presupuestacion estatal'!H51+'Presupuestacion federal'!H51+'Ingresos Propios'!H51</f>
        <v>0</v>
      </c>
      <c r="I51" s="73">
        <f>'remanentes 2012'!I51+'Presupuestacion estatal'!I51+'Presupuestacion federal'!I51+'Ingresos Propios'!I51</f>
        <v>0</v>
      </c>
      <c r="J51" s="73">
        <f>'remanentes 2012'!J51+'Presupuestacion estatal'!J51+'Presupuestacion federal'!J51+'Ingresos Propios'!J51</f>
        <v>0</v>
      </c>
      <c r="K51" s="73">
        <f>'remanentes 2012'!K51+'Presupuestacion estatal'!K51+'Presupuestacion federal'!K51+'Ingresos Propios'!K51</f>
        <v>0</v>
      </c>
      <c r="L51" s="73">
        <f>'remanentes 2012'!L51+'Presupuestacion estatal'!L51+'Presupuestacion federal'!L51+'Ingresos Propios'!L51</f>
        <v>0</v>
      </c>
      <c r="M51" s="73">
        <f>'remanentes 2012'!M51+'Presupuestacion estatal'!M51+'Presupuestacion federal'!M51+'Ingresos Propios'!M51</f>
        <v>0</v>
      </c>
      <c r="N51" s="73">
        <f>'remanentes 2012'!N51+'Presupuestacion estatal'!N51+'Presupuestacion federal'!N51+'Ingresos Propios'!N51</f>
        <v>0</v>
      </c>
      <c r="O51" s="73">
        <f>'remanentes 2012'!O51+'Presupuestacion estatal'!O51+'Presupuestacion federal'!O51+'Ingresos Propios'!O51</f>
        <v>0</v>
      </c>
      <c r="P51" s="73">
        <f>'remanentes 2012'!P51+'Presupuestacion estatal'!P51+'Presupuestacion federal'!P51+'Ingresos Propios'!P51</f>
        <v>0</v>
      </c>
      <c r="Q51" s="32"/>
    </row>
    <row r="52" spans="1:17" s="33" customFormat="1" x14ac:dyDescent="0.2">
      <c r="A52" s="53">
        <v>2561</v>
      </c>
      <c r="B52" s="53"/>
      <c r="C52" s="48" t="s">
        <v>63</v>
      </c>
      <c r="D52" s="60">
        <f t="shared" si="2"/>
        <v>0</v>
      </c>
      <c r="E52" s="73">
        <f>'remanentes 2012'!E52+'Presupuestacion estatal'!E52+'Presupuestacion federal'!E52+'Ingresos Propios'!E52+COECYTJAL!E52</f>
        <v>0</v>
      </c>
      <c r="F52" s="73">
        <f>'remanentes 2012'!F52+'Presupuestacion estatal'!F52+'Presupuestacion federal'!F52+'Ingresos Propios'!F52</f>
        <v>0</v>
      </c>
      <c r="G52" s="73">
        <f>'remanentes 2012'!G52+'Presupuestacion estatal'!G52+'Presupuestacion federal'!G52+'Ingresos Propios'!G52</f>
        <v>0</v>
      </c>
      <c r="H52" s="73">
        <f>'remanentes 2012'!H52+'Presupuestacion estatal'!H52+'Presupuestacion federal'!H52+'Ingresos Propios'!H52</f>
        <v>0</v>
      </c>
      <c r="I52" s="73">
        <f>'remanentes 2012'!I52+'Presupuestacion estatal'!I52+'Presupuestacion federal'!I52+'Ingresos Propios'!I52</f>
        <v>0</v>
      </c>
      <c r="J52" s="73">
        <f>'remanentes 2012'!J52+'Presupuestacion estatal'!J52+'Presupuestacion federal'!J52+'Ingresos Propios'!J52</f>
        <v>0</v>
      </c>
      <c r="K52" s="73">
        <f>'remanentes 2012'!K52+'Presupuestacion estatal'!K52+'Presupuestacion federal'!K52+'Ingresos Propios'!K52</f>
        <v>0</v>
      </c>
      <c r="L52" s="73">
        <f>'remanentes 2012'!L52+'Presupuestacion estatal'!L52+'Presupuestacion federal'!L52+'Ingresos Propios'!L52</f>
        <v>0</v>
      </c>
      <c r="M52" s="73">
        <f>'remanentes 2012'!M52+'Presupuestacion estatal'!M52+'Presupuestacion federal'!M52+'Ingresos Propios'!M52</f>
        <v>0</v>
      </c>
      <c r="N52" s="73">
        <f>'remanentes 2012'!N52+'Presupuestacion estatal'!N52+'Presupuestacion federal'!N52+'Ingresos Propios'!N52</f>
        <v>0</v>
      </c>
      <c r="O52" s="73">
        <f>'remanentes 2012'!O52+'Presupuestacion estatal'!O52+'Presupuestacion federal'!O52+'Ingresos Propios'!O52</f>
        <v>0</v>
      </c>
      <c r="P52" s="73">
        <f>'remanentes 2012'!P52+'Presupuestacion estatal'!P52+'Presupuestacion federal'!P52+'Ingresos Propios'!P52</f>
        <v>0</v>
      </c>
      <c r="Q52" s="32"/>
    </row>
    <row r="53" spans="1:17" s="33" customFormat="1" x14ac:dyDescent="0.2">
      <c r="A53" s="53">
        <v>2591</v>
      </c>
      <c r="B53" s="53"/>
      <c r="C53" s="48" t="s">
        <v>64</v>
      </c>
      <c r="D53" s="60">
        <f t="shared" si="2"/>
        <v>0</v>
      </c>
      <c r="E53" s="73">
        <f>'remanentes 2012'!E53+'Presupuestacion estatal'!E53+'Presupuestacion federal'!E53+'Ingresos Propios'!E53+COECYTJAL!E53</f>
        <v>0</v>
      </c>
      <c r="F53" s="73">
        <f>'remanentes 2012'!F53+'Presupuestacion estatal'!F53+'Presupuestacion federal'!F53+'Ingresos Propios'!F53</f>
        <v>0</v>
      </c>
      <c r="G53" s="73">
        <f>'remanentes 2012'!G53+'Presupuestacion estatal'!G53+'Presupuestacion federal'!G53+'Ingresos Propios'!G53</f>
        <v>0</v>
      </c>
      <c r="H53" s="73">
        <f>'remanentes 2012'!H53+'Presupuestacion estatal'!H53+'Presupuestacion federal'!H53+'Ingresos Propios'!H53</f>
        <v>0</v>
      </c>
      <c r="I53" s="73">
        <f>'remanentes 2012'!I53+'Presupuestacion estatal'!I53+'Presupuestacion federal'!I53+'Ingresos Propios'!I53</f>
        <v>0</v>
      </c>
      <c r="J53" s="73">
        <f>'remanentes 2012'!J53+'Presupuestacion estatal'!J53+'Presupuestacion federal'!J53+'Ingresos Propios'!J53</f>
        <v>0</v>
      </c>
      <c r="K53" s="73">
        <f>'remanentes 2012'!K53+'Presupuestacion estatal'!K53+'Presupuestacion federal'!K53+'Ingresos Propios'!K53</f>
        <v>0</v>
      </c>
      <c r="L53" s="73">
        <f>'remanentes 2012'!L53+'Presupuestacion estatal'!L53+'Presupuestacion federal'!L53+'Ingresos Propios'!L53</f>
        <v>0</v>
      </c>
      <c r="M53" s="73">
        <f>'remanentes 2012'!M53+'Presupuestacion estatal'!M53+'Presupuestacion federal'!M53+'Ingresos Propios'!M53</f>
        <v>0</v>
      </c>
      <c r="N53" s="73">
        <f>'remanentes 2012'!N53+'Presupuestacion estatal'!N53+'Presupuestacion federal'!N53+'Ingresos Propios'!N53</f>
        <v>0</v>
      </c>
      <c r="O53" s="73">
        <f>'remanentes 2012'!O53+'Presupuestacion estatal'!O53+'Presupuestacion federal'!O53+'Ingresos Propios'!O53</f>
        <v>0</v>
      </c>
      <c r="P53" s="73">
        <f>'remanentes 2012'!P53+'Presupuestacion estatal'!P53+'Presupuestacion federal'!P53+'Ingresos Propios'!P53</f>
        <v>0</v>
      </c>
      <c r="Q53" s="32"/>
    </row>
    <row r="54" spans="1:17" s="33" customFormat="1" x14ac:dyDescent="0.2">
      <c r="A54" s="53">
        <v>2611</v>
      </c>
      <c r="B54" s="53"/>
      <c r="C54" s="48" t="s">
        <v>65</v>
      </c>
      <c r="D54" s="60">
        <f t="shared" si="2"/>
        <v>0</v>
      </c>
      <c r="E54" s="73">
        <f>'remanentes 2012'!E54+'Presupuestacion estatal'!E54+'Presupuestacion federal'!E54+'Ingresos Propios'!E54+COECYTJAL!E54</f>
        <v>0</v>
      </c>
      <c r="F54" s="73">
        <f>'remanentes 2012'!F54+'Presupuestacion estatal'!F54+'Presupuestacion federal'!F54+'Ingresos Propios'!F54</f>
        <v>0</v>
      </c>
      <c r="G54" s="73">
        <f>'remanentes 2012'!G54+'Presupuestacion estatal'!G54+'Presupuestacion federal'!G54+'Ingresos Propios'!G54</f>
        <v>0</v>
      </c>
      <c r="H54" s="73">
        <f>'remanentes 2012'!H54+'Presupuestacion estatal'!H54+'Presupuestacion federal'!H54+'Ingresos Propios'!H54</f>
        <v>0</v>
      </c>
      <c r="I54" s="73">
        <f>'remanentes 2012'!I54+'Presupuestacion estatal'!I54+'Presupuestacion federal'!I54+'Ingresos Propios'!I54</f>
        <v>0</v>
      </c>
      <c r="J54" s="73">
        <f>'remanentes 2012'!J54+'Presupuestacion estatal'!J54+'Presupuestacion federal'!J54+'Ingresos Propios'!J54</f>
        <v>0</v>
      </c>
      <c r="K54" s="73">
        <f>'remanentes 2012'!K54+'Presupuestacion estatal'!K54+'Presupuestacion federal'!K54+'Ingresos Propios'!K54</f>
        <v>0</v>
      </c>
      <c r="L54" s="73">
        <f>'remanentes 2012'!L54+'Presupuestacion estatal'!L54+'Presupuestacion federal'!L54+'Ingresos Propios'!L54</f>
        <v>0</v>
      </c>
      <c r="M54" s="73">
        <f>'remanentes 2012'!M54+'Presupuestacion estatal'!M54+'Presupuestacion federal'!M54+'Ingresos Propios'!M54</f>
        <v>0</v>
      </c>
      <c r="N54" s="73">
        <f>'remanentes 2012'!N54+'Presupuestacion estatal'!N54+'Presupuestacion federal'!N54+'Ingresos Propios'!N54</f>
        <v>0</v>
      </c>
      <c r="O54" s="73">
        <f>'remanentes 2012'!O54+'Presupuestacion estatal'!O54+'Presupuestacion federal'!O54+'Ingresos Propios'!O54</f>
        <v>0</v>
      </c>
      <c r="P54" s="73">
        <f>'remanentes 2012'!P54+'Presupuestacion estatal'!P54+'Presupuestacion federal'!P54+'Ingresos Propios'!P54</f>
        <v>0</v>
      </c>
      <c r="Q54" s="32"/>
    </row>
    <row r="55" spans="1:17" s="33" customFormat="1" x14ac:dyDescent="0.2">
      <c r="A55" s="53">
        <v>2612</v>
      </c>
      <c r="B55" s="53"/>
      <c r="C55" s="48" t="s">
        <v>66</v>
      </c>
      <c r="D55" s="60">
        <f t="shared" si="2"/>
        <v>0</v>
      </c>
      <c r="E55" s="73">
        <f>'remanentes 2012'!E55+'Presupuestacion estatal'!E55+'Presupuestacion federal'!E55+'Ingresos Propios'!E55+COECYTJAL!E55</f>
        <v>0</v>
      </c>
      <c r="F55" s="73">
        <f>'remanentes 2012'!F55+'Presupuestacion estatal'!F55+'Presupuestacion federal'!F55+'Ingresos Propios'!F55</f>
        <v>0</v>
      </c>
      <c r="G55" s="73">
        <f>'remanentes 2012'!G55+'Presupuestacion estatal'!G55+'Presupuestacion federal'!G55+'Ingresos Propios'!G55</f>
        <v>0</v>
      </c>
      <c r="H55" s="73">
        <f>'remanentes 2012'!H55+'Presupuestacion estatal'!H55+'Presupuestacion federal'!H55+'Ingresos Propios'!H55</f>
        <v>0</v>
      </c>
      <c r="I55" s="73">
        <f>'remanentes 2012'!I55+'Presupuestacion estatal'!I55+'Presupuestacion federal'!I55+'Ingresos Propios'!I55</f>
        <v>0</v>
      </c>
      <c r="J55" s="73">
        <f>'remanentes 2012'!J55+'Presupuestacion estatal'!J55+'Presupuestacion federal'!J55+'Ingresos Propios'!J55</f>
        <v>0</v>
      </c>
      <c r="K55" s="73">
        <f>'remanentes 2012'!K55+'Presupuestacion estatal'!K55+'Presupuestacion federal'!K55+'Ingresos Propios'!K55</f>
        <v>0</v>
      </c>
      <c r="L55" s="73">
        <f>'remanentes 2012'!L55+'Presupuestacion estatal'!L55+'Presupuestacion federal'!L55+'Ingresos Propios'!L55</f>
        <v>0</v>
      </c>
      <c r="M55" s="73">
        <f>'remanentes 2012'!M55+'Presupuestacion estatal'!M55+'Presupuestacion federal'!M55+'Ingresos Propios'!M55</f>
        <v>0</v>
      </c>
      <c r="N55" s="73">
        <f>'remanentes 2012'!N55+'Presupuestacion estatal'!N55+'Presupuestacion federal'!N55+'Ingresos Propios'!N55</f>
        <v>0</v>
      </c>
      <c r="O55" s="73">
        <f>'remanentes 2012'!O55+'Presupuestacion estatal'!O55+'Presupuestacion federal'!O55+'Ingresos Propios'!O55</f>
        <v>0</v>
      </c>
      <c r="P55" s="73">
        <f>'remanentes 2012'!P55+'Presupuestacion estatal'!P55+'Presupuestacion federal'!P55+'Ingresos Propios'!P55</f>
        <v>0</v>
      </c>
      <c r="Q55" s="32"/>
    </row>
    <row r="56" spans="1:17" s="33" customFormat="1" x14ac:dyDescent="0.2">
      <c r="A56" s="53">
        <v>2711</v>
      </c>
      <c r="B56" s="53"/>
      <c r="C56" s="48" t="s">
        <v>67</v>
      </c>
      <c r="D56" s="60">
        <f t="shared" si="2"/>
        <v>0</v>
      </c>
      <c r="E56" s="73">
        <f>'remanentes 2012'!E56+'Presupuestacion estatal'!E56+'Presupuestacion federal'!E56+'Ingresos Propios'!E56+COECYTJAL!E56</f>
        <v>0</v>
      </c>
      <c r="F56" s="73">
        <f>'remanentes 2012'!F56+'Presupuestacion estatal'!F56+'Presupuestacion federal'!F56+'Ingresos Propios'!F56</f>
        <v>0</v>
      </c>
      <c r="G56" s="73">
        <f>'remanentes 2012'!G56+'Presupuestacion estatal'!G56+'Presupuestacion federal'!G56+'Ingresos Propios'!G56</f>
        <v>0</v>
      </c>
      <c r="H56" s="73">
        <f>'remanentes 2012'!H56+'Presupuestacion estatal'!H56+'Presupuestacion federal'!H56+'Ingresos Propios'!H56</f>
        <v>0</v>
      </c>
      <c r="I56" s="73">
        <f>'remanentes 2012'!I56+'Presupuestacion estatal'!I56+'Presupuestacion federal'!I56+'Ingresos Propios'!I56</f>
        <v>0</v>
      </c>
      <c r="J56" s="73">
        <f>'remanentes 2012'!J56+'Presupuestacion estatal'!J56+'Presupuestacion federal'!J56+'Ingresos Propios'!J56</f>
        <v>0</v>
      </c>
      <c r="K56" s="73">
        <f>'remanentes 2012'!K56+'Presupuestacion estatal'!K56+'Presupuestacion federal'!K56+'Ingresos Propios'!K56</f>
        <v>0</v>
      </c>
      <c r="L56" s="73">
        <f>'remanentes 2012'!L56+'Presupuestacion estatal'!L56+'Presupuestacion federal'!L56+'Ingresos Propios'!L56</f>
        <v>0</v>
      </c>
      <c r="M56" s="73">
        <f>'remanentes 2012'!M56+'Presupuestacion estatal'!M56+'Presupuestacion federal'!M56+'Ingresos Propios'!M56</f>
        <v>0</v>
      </c>
      <c r="N56" s="73">
        <f>'remanentes 2012'!N56+'Presupuestacion estatal'!N56+'Presupuestacion federal'!N56+'Ingresos Propios'!N56</f>
        <v>0</v>
      </c>
      <c r="O56" s="73">
        <f>'remanentes 2012'!O56+'Presupuestacion estatal'!O56+'Presupuestacion federal'!O56+'Ingresos Propios'!O56</f>
        <v>0</v>
      </c>
      <c r="P56" s="73">
        <f>'remanentes 2012'!P56+'Presupuestacion estatal'!P56+'Presupuestacion federal'!P56+'Ingresos Propios'!P56</f>
        <v>0</v>
      </c>
      <c r="Q56" s="32"/>
    </row>
    <row r="57" spans="1:17" s="33" customFormat="1" x14ac:dyDescent="0.2">
      <c r="A57" s="53">
        <v>2721</v>
      </c>
      <c r="B57" s="53"/>
      <c r="C57" s="48" t="s">
        <v>68</v>
      </c>
      <c r="D57" s="60">
        <f t="shared" si="2"/>
        <v>0</v>
      </c>
      <c r="E57" s="73">
        <f>'remanentes 2012'!E57+'Presupuestacion estatal'!E57+'Presupuestacion federal'!E57+'Ingresos Propios'!E57+COECYTJAL!E57</f>
        <v>0</v>
      </c>
      <c r="F57" s="73">
        <f>'remanentes 2012'!F57+'Presupuestacion estatal'!F57+'Presupuestacion federal'!F57+'Ingresos Propios'!F57</f>
        <v>0</v>
      </c>
      <c r="G57" s="73">
        <f>'remanentes 2012'!G57+'Presupuestacion estatal'!G57+'Presupuestacion federal'!G57+'Ingresos Propios'!G57</f>
        <v>0</v>
      </c>
      <c r="H57" s="73">
        <f>'remanentes 2012'!H57+'Presupuestacion estatal'!H57+'Presupuestacion federal'!H57+'Ingresos Propios'!H57</f>
        <v>0</v>
      </c>
      <c r="I57" s="73">
        <f>'remanentes 2012'!I57+'Presupuestacion estatal'!I57+'Presupuestacion federal'!I57+'Ingresos Propios'!I57</f>
        <v>0</v>
      </c>
      <c r="J57" s="73">
        <f>'remanentes 2012'!J57+'Presupuestacion estatal'!J57+'Presupuestacion federal'!J57+'Ingresos Propios'!J57</f>
        <v>0</v>
      </c>
      <c r="K57" s="73">
        <f>'remanentes 2012'!K57+'Presupuestacion estatal'!K57+'Presupuestacion federal'!K57+'Ingresos Propios'!K57</f>
        <v>0</v>
      </c>
      <c r="L57" s="73">
        <f>'remanentes 2012'!L57+'Presupuestacion estatal'!L57+'Presupuestacion federal'!L57+'Ingresos Propios'!L57</f>
        <v>0</v>
      </c>
      <c r="M57" s="73">
        <f>'remanentes 2012'!M57+'Presupuestacion estatal'!M57+'Presupuestacion federal'!M57+'Ingresos Propios'!M57</f>
        <v>0</v>
      </c>
      <c r="N57" s="73">
        <f>'remanentes 2012'!N57+'Presupuestacion estatal'!N57+'Presupuestacion federal'!N57+'Ingresos Propios'!N57</f>
        <v>0</v>
      </c>
      <c r="O57" s="73">
        <f>'remanentes 2012'!O57+'Presupuestacion estatal'!O57+'Presupuestacion federal'!O57+'Ingresos Propios'!O57</f>
        <v>0</v>
      </c>
      <c r="P57" s="73">
        <f>'remanentes 2012'!P57+'Presupuestacion estatal'!P57+'Presupuestacion federal'!P57+'Ingresos Propios'!P57</f>
        <v>0</v>
      </c>
      <c r="Q57" s="32"/>
    </row>
    <row r="58" spans="1:17" s="33" customFormat="1" x14ac:dyDescent="0.2">
      <c r="A58" s="53">
        <v>2731</v>
      </c>
      <c r="B58" s="53"/>
      <c r="C58" s="48" t="s">
        <v>69</v>
      </c>
      <c r="D58" s="60">
        <f t="shared" si="2"/>
        <v>0</v>
      </c>
      <c r="E58" s="73">
        <f>'remanentes 2012'!E58+'Presupuestacion estatal'!E58+'Presupuestacion federal'!E58+'Ingresos Propios'!E58+COECYTJAL!E58</f>
        <v>0</v>
      </c>
      <c r="F58" s="73">
        <f>'remanentes 2012'!F58+'Presupuestacion estatal'!F58+'Presupuestacion federal'!F58+'Ingresos Propios'!F58</f>
        <v>0</v>
      </c>
      <c r="G58" s="73">
        <f>'remanentes 2012'!G58+'Presupuestacion estatal'!G58+'Presupuestacion federal'!G58+'Ingresos Propios'!G58</f>
        <v>0</v>
      </c>
      <c r="H58" s="73">
        <f>'remanentes 2012'!H58+'Presupuestacion estatal'!H58+'Presupuestacion federal'!H58+'Ingresos Propios'!H58</f>
        <v>0</v>
      </c>
      <c r="I58" s="73">
        <f>'remanentes 2012'!I58+'Presupuestacion estatal'!I58+'Presupuestacion federal'!I58+'Ingresos Propios'!I58</f>
        <v>0</v>
      </c>
      <c r="J58" s="73">
        <f>'remanentes 2012'!J58+'Presupuestacion estatal'!J58+'Presupuestacion federal'!J58+'Ingresos Propios'!J58</f>
        <v>0</v>
      </c>
      <c r="K58" s="73">
        <f>'remanentes 2012'!K58+'Presupuestacion estatal'!K58+'Presupuestacion federal'!K58+'Ingresos Propios'!K58</f>
        <v>0</v>
      </c>
      <c r="L58" s="73">
        <f>'remanentes 2012'!L58+'Presupuestacion estatal'!L58+'Presupuestacion federal'!L58+'Ingresos Propios'!L58</f>
        <v>0</v>
      </c>
      <c r="M58" s="73">
        <f>'remanentes 2012'!M58+'Presupuestacion estatal'!M58+'Presupuestacion federal'!M58+'Ingresos Propios'!M58</f>
        <v>0</v>
      </c>
      <c r="N58" s="73">
        <f>'remanentes 2012'!N58+'Presupuestacion estatal'!N58+'Presupuestacion federal'!N58+'Ingresos Propios'!N58</f>
        <v>0</v>
      </c>
      <c r="O58" s="73">
        <f>'remanentes 2012'!O58+'Presupuestacion estatal'!O58+'Presupuestacion federal'!O58+'Ingresos Propios'!O58</f>
        <v>0</v>
      </c>
      <c r="P58" s="73">
        <f>'remanentes 2012'!P58+'Presupuestacion estatal'!P58+'Presupuestacion federal'!P58+'Ingresos Propios'!P58</f>
        <v>0</v>
      </c>
      <c r="Q58" s="32"/>
    </row>
    <row r="59" spans="1:17" s="33" customFormat="1" x14ac:dyDescent="0.2">
      <c r="A59" s="53">
        <v>2911</v>
      </c>
      <c r="B59" s="106"/>
      <c r="C59" s="50" t="s">
        <v>70</v>
      </c>
      <c r="D59" s="60">
        <f t="shared" si="2"/>
        <v>0</v>
      </c>
      <c r="E59" s="73">
        <f>'remanentes 2012'!E59+'Presupuestacion estatal'!E59+'Presupuestacion federal'!E59+'Ingresos Propios'!E59+COECYTJAL!E59</f>
        <v>0</v>
      </c>
      <c r="F59" s="73">
        <f>'remanentes 2012'!F59+'Presupuestacion estatal'!F59+'Presupuestacion federal'!F59+'Ingresos Propios'!F59</f>
        <v>0</v>
      </c>
      <c r="G59" s="73">
        <f>'remanentes 2012'!G59+'Presupuestacion estatal'!G59+'Presupuestacion federal'!G59+'Ingresos Propios'!G59</f>
        <v>0</v>
      </c>
      <c r="H59" s="73">
        <f>'remanentes 2012'!H59+'Presupuestacion estatal'!H59+'Presupuestacion federal'!H59+'Ingresos Propios'!H59</f>
        <v>0</v>
      </c>
      <c r="I59" s="73">
        <f>'remanentes 2012'!I59+'Presupuestacion estatal'!I59+'Presupuestacion federal'!I59+'Ingresos Propios'!I59</f>
        <v>0</v>
      </c>
      <c r="J59" s="73">
        <f>'remanentes 2012'!J59+'Presupuestacion estatal'!J59+'Presupuestacion federal'!J59+'Ingresos Propios'!J59</f>
        <v>0</v>
      </c>
      <c r="K59" s="73">
        <f>'remanentes 2012'!K59+'Presupuestacion estatal'!K59+'Presupuestacion federal'!K59+'Ingresos Propios'!K59</f>
        <v>0</v>
      </c>
      <c r="L59" s="73">
        <f>'remanentes 2012'!L59+'Presupuestacion estatal'!L59+'Presupuestacion federal'!L59+'Ingresos Propios'!L59</f>
        <v>0</v>
      </c>
      <c r="M59" s="73">
        <f>'remanentes 2012'!M59+'Presupuestacion estatal'!M59+'Presupuestacion federal'!M59+'Ingresos Propios'!M59</f>
        <v>0</v>
      </c>
      <c r="N59" s="73">
        <f>'remanentes 2012'!N59+'Presupuestacion estatal'!N59+'Presupuestacion federal'!N59+'Ingresos Propios'!N59</f>
        <v>0</v>
      </c>
      <c r="O59" s="73">
        <f>'remanentes 2012'!O59+'Presupuestacion estatal'!O59+'Presupuestacion federal'!O59+'Ingresos Propios'!O59</f>
        <v>0</v>
      </c>
      <c r="P59" s="73">
        <f>'remanentes 2012'!P59+'Presupuestacion estatal'!P59+'Presupuestacion federal'!P59+'Ingresos Propios'!P59</f>
        <v>0</v>
      </c>
      <c r="Q59" s="32"/>
    </row>
    <row r="60" spans="1:17" s="33" customFormat="1" ht="24" x14ac:dyDescent="0.2">
      <c r="A60" s="53">
        <v>2921</v>
      </c>
      <c r="B60" s="106"/>
      <c r="C60" s="50" t="s">
        <v>71</v>
      </c>
      <c r="D60" s="60">
        <f t="shared" si="2"/>
        <v>0</v>
      </c>
      <c r="E60" s="73">
        <f>'remanentes 2012'!E60+'Presupuestacion estatal'!E60+'Presupuestacion federal'!E60+'Ingresos Propios'!E60+COECYTJAL!E60</f>
        <v>0</v>
      </c>
      <c r="F60" s="73">
        <f>'remanentes 2012'!F60+'Presupuestacion estatal'!F60+'Presupuestacion federal'!F60+'Ingresos Propios'!F60</f>
        <v>0</v>
      </c>
      <c r="G60" s="73">
        <f>'remanentes 2012'!G60+'Presupuestacion estatal'!G60+'Presupuestacion federal'!G60+'Ingresos Propios'!G60</f>
        <v>0</v>
      </c>
      <c r="H60" s="73">
        <f>'remanentes 2012'!H60+'Presupuestacion estatal'!H60+'Presupuestacion federal'!H60+'Ingresos Propios'!H60</f>
        <v>0</v>
      </c>
      <c r="I60" s="73">
        <f>'remanentes 2012'!I60+'Presupuestacion estatal'!I60+'Presupuestacion federal'!I60+'Ingresos Propios'!I60</f>
        <v>0</v>
      </c>
      <c r="J60" s="73">
        <f>'remanentes 2012'!J60+'Presupuestacion estatal'!J60+'Presupuestacion federal'!J60+'Ingresos Propios'!J60</f>
        <v>0</v>
      </c>
      <c r="K60" s="73">
        <f>'remanentes 2012'!K60+'Presupuestacion estatal'!K60+'Presupuestacion federal'!K60+'Ingresos Propios'!K60</f>
        <v>0</v>
      </c>
      <c r="L60" s="73">
        <f>'remanentes 2012'!L60+'Presupuestacion estatal'!L60+'Presupuestacion federal'!L60+'Ingresos Propios'!L60</f>
        <v>0</v>
      </c>
      <c r="M60" s="73">
        <f>'remanentes 2012'!M60+'Presupuestacion estatal'!M60+'Presupuestacion federal'!M60+'Ingresos Propios'!M60</f>
        <v>0</v>
      </c>
      <c r="N60" s="73">
        <f>'remanentes 2012'!N60+'Presupuestacion estatal'!N60+'Presupuestacion federal'!N60+'Ingresos Propios'!N60</f>
        <v>0</v>
      </c>
      <c r="O60" s="73">
        <f>'remanentes 2012'!O60+'Presupuestacion estatal'!O60+'Presupuestacion federal'!O60+'Ingresos Propios'!O60</f>
        <v>0</v>
      </c>
      <c r="P60" s="73">
        <f>'remanentes 2012'!P60+'Presupuestacion estatal'!P60+'Presupuestacion federal'!P60+'Ingresos Propios'!P60</f>
        <v>0</v>
      </c>
      <c r="Q60" s="32"/>
    </row>
    <row r="61" spans="1:17" s="33" customFormat="1" ht="36" x14ac:dyDescent="0.2">
      <c r="A61" s="53">
        <v>2931</v>
      </c>
      <c r="B61" s="106"/>
      <c r="C61" s="50" t="s">
        <v>72</v>
      </c>
      <c r="D61" s="60">
        <f t="shared" si="2"/>
        <v>0</v>
      </c>
      <c r="E61" s="73">
        <f>'remanentes 2012'!E61+'Presupuestacion estatal'!E61+'Presupuestacion federal'!E61+'Ingresos Propios'!E61+COECYTJAL!E61</f>
        <v>0</v>
      </c>
      <c r="F61" s="73">
        <f>'remanentes 2012'!F61+'Presupuestacion estatal'!F61+'Presupuestacion federal'!F61+'Ingresos Propios'!F61</f>
        <v>0</v>
      </c>
      <c r="G61" s="73">
        <f>'remanentes 2012'!G61+'Presupuestacion estatal'!G61+'Presupuestacion federal'!G61+'Ingresos Propios'!G61</f>
        <v>0</v>
      </c>
      <c r="H61" s="73">
        <f>'remanentes 2012'!H61+'Presupuestacion estatal'!H61+'Presupuestacion federal'!H61+'Ingresos Propios'!H61</f>
        <v>0</v>
      </c>
      <c r="I61" s="73">
        <f>'remanentes 2012'!I61+'Presupuestacion estatal'!I61+'Presupuestacion federal'!I61+'Ingresos Propios'!I61</f>
        <v>0</v>
      </c>
      <c r="J61" s="73">
        <f>'remanentes 2012'!J61+'Presupuestacion estatal'!J61+'Presupuestacion federal'!J61+'Ingresos Propios'!J61</f>
        <v>0</v>
      </c>
      <c r="K61" s="73">
        <f>'remanentes 2012'!K61+'Presupuestacion estatal'!K61+'Presupuestacion federal'!K61+'Ingresos Propios'!K61</f>
        <v>0</v>
      </c>
      <c r="L61" s="73">
        <f>'remanentes 2012'!L61+'Presupuestacion estatal'!L61+'Presupuestacion federal'!L61+'Ingresos Propios'!L61</f>
        <v>0</v>
      </c>
      <c r="M61" s="73">
        <f>'remanentes 2012'!M61+'Presupuestacion estatal'!M61+'Presupuestacion federal'!M61+'Ingresos Propios'!M61</f>
        <v>0</v>
      </c>
      <c r="N61" s="73">
        <f>'remanentes 2012'!N61+'Presupuestacion estatal'!N61+'Presupuestacion federal'!N61+'Ingresos Propios'!N61</f>
        <v>0</v>
      </c>
      <c r="O61" s="73">
        <f>'remanentes 2012'!O61+'Presupuestacion estatal'!O61+'Presupuestacion federal'!O61+'Ingresos Propios'!O61</f>
        <v>0</v>
      </c>
      <c r="P61" s="73">
        <f>'remanentes 2012'!P61+'Presupuestacion estatal'!P61+'Presupuestacion federal'!P61+'Ingresos Propios'!P61</f>
        <v>0</v>
      </c>
      <c r="Q61" s="32"/>
    </row>
    <row r="62" spans="1:17" s="33" customFormat="1" ht="36" x14ac:dyDescent="0.2">
      <c r="A62" s="53">
        <v>2941</v>
      </c>
      <c r="B62" s="106"/>
      <c r="C62" s="50" t="s">
        <v>73</v>
      </c>
      <c r="D62" s="60">
        <f t="shared" si="2"/>
        <v>0</v>
      </c>
      <c r="E62" s="73">
        <f>'remanentes 2012'!E62+'Presupuestacion estatal'!E62+'Presupuestacion federal'!E62+'Ingresos Propios'!E62+COECYTJAL!E62</f>
        <v>0</v>
      </c>
      <c r="F62" s="73">
        <f>'remanentes 2012'!F62+'Presupuestacion estatal'!F62+'Presupuestacion federal'!F62+'Ingresos Propios'!F62</f>
        <v>0</v>
      </c>
      <c r="G62" s="73">
        <f>'remanentes 2012'!G62+'Presupuestacion estatal'!G62+'Presupuestacion federal'!G62+'Ingresos Propios'!G62</f>
        <v>0</v>
      </c>
      <c r="H62" s="73">
        <f>'remanentes 2012'!H62+'Presupuestacion estatal'!H62+'Presupuestacion federal'!H62+'Ingresos Propios'!H62</f>
        <v>0</v>
      </c>
      <c r="I62" s="73">
        <f>'remanentes 2012'!I62+'Presupuestacion estatal'!I62+'Presupuestacion federal'!I62+'Ingresos Propios'!I62</f>
        <v>0</v>
      </c>
      <c r="J62" s="73">
        <f>'remanentes 2012'!J62+'Presupuestacion estatal'!J62+'Presupuestacion federal'!J62+'Ingresos Propios'!J62</f>
        <v>0</v>
      </c>
      <c r="K62" s="73">
        <f>'remanentes 2012'!K62+'Presupuestacion estatal'!K62+'Presupuestacion federal'!K62+'Ingresos Propios'!K62</f>
        <v>0</v>
      </c>
      <c r="L62" s="73">
        <f>'remanentes 2012'!L62+'Presupuestacion estatal'!L62+'Presupuestacion federal'!L62+'Ingresos Propios'!L62</f>
        <v>0</v>
      </c>
      <c r="M62" s="73">
        <f>'remanentes 2012'!M62+'Presupuestacion estatal'!M62+'Presupuestacion federal'!M62+'Ingresos Propios'!M62</f>
        <v>0</v>
      </c>
      <c r="N62" s="73">
        <f>'remanentes 2012'!N62+'Presupuestacion estatal'!N62+'Presupuestacion federal'!N62+'Ingresos Propios'!N62</f>
        <v>0</v>
      </c>
      <c r="O62" s="73">
        <f>'remanentes 2012'!O62+'Presupuestacion estatal'!O62+'Presupuestacion federal'!O62+'Ingresos Propios'!O62</f>
        <v>0</v>
      </c>
      <c r="P62" s="73">
        <f>'remanentes 2012'!P62+'Presupuestacion estatal'!P62+'Presupuestacion federal'!P62+'Ingresos Propios'!P62</f>
        <v>0</v>
      </c>
      <c r="Q62" s="32"/>
    </row>
    <row r="63" spans="1:17" s="33" customFormat="1" ht="24" x14ac:dyDescent="0.2">
      <c r="A63" s="53">
        <v>2951</v>
      </c>
      <c r="B63" s="106"/>
      <c r="C63" s="50" t="s">
        <v>74</v>
      </c>
      <c r="D63" s="60">
        <f t="shared" si="2"/>
        <v>0</v>
      </c>
      <c r="E63" s="73">
        <f>'remanentes 2012'!E63+'Presupuestacion estatal'!E63+'Presupuestacion federal'!E63+'Ingresos Propios'!E63+COECYTJAL!E63</f>
        <v>0</v>
      </c>
      <c r="F63" s="73">
        <f>'remanentes 2012'!F63+'Presupuestacion estatal'!F63+'Presupuestacion federal'!F63+'Ingresos Propios'!F63</f>
        <v>0</v>
      </c>
      <c r="G63" s="73">
        <f>'remanentes 2012'!G63+'Presupuestacion estatal'!G63+'Presupuestacion federal'!G63+'Ingresos Propios'!G63</f>
        <v>0</v>
      </c>
      <c r="H63" s="73">
        <f>'remanentes 2012'!H63+'Presupuestacion estatal'!H63+'Presupuestacion federal'!H63+'Ingresos Propios'!H63</f>
        <v>0</v>
      </c>
      <c r="I63" s="73">
        <f>'remanentes 2012'!I63+'Presupuestacion estatal'!I63+'Presupuestacion federal'!I63+'Ingresos Propios'!I63</f>
        <v>0</v>
      </c>
      <c r="J63" s="73">
        <f>'remanentes 2012'!J63+'Presupuestacion estatal'!J63+'Presupuestacion federal'!J63+'Ingresos Propios'!J63</f>
        <v>0</v>
      </c>
      <c r="K63" s="73">
        <f>'remanentes 2012'!K63+'Presupuestacion estatal'!K63+'Presupuestacion federal'!K63+'Ingresos Propios'!K63</f>
        <v>0</v>
      </c>
      <c r="L63" s="73">
        <f>'remanentes 2012'!L63+'Presupuestacion estatal'!L63+'Presupuestacion federal'!L63+'Ingresos Propios'!L63</f>
        <v>0</v>
      </c>
      <c r="M63" s="73">
        <f>'remanentes 2012'!M63+'Presupuestacion estatal'!M63+'Presupuestacion federal'!M63+'Ingresos Propios'!M63</f>
        <v>0</v>
      </c>
      <c r="N63" s="73">
        <f>'remanentes 2012'!N63+'Presupuestacion estatal'!N63+'Presupuestacion federal'!N63+'Ingresos Propios'!N63</f>
        <v>0</v>
      </c>
      <c r="O63" s="73">
        <f>'remanentes 2012'!O63+'Presupuestacion estatal'!O63+'Presupuestacion federal'!O63+'Ingresos Propios'!O63</f>
        <v>0</v>
      </c>
      <c r="P63" s="73">
        <f>'remanentes 2012'!P63+'Presupuestacion estatal'!P63+'Presupuestacion federal'!P63+'Ingresos Propios'!P63</f>
        <v>0</v>
      </c>
      <c r="Q63" s="32"/>
    </row>
    <row r="64" spans="1:17" s="33" customFormat="1" ht="24" x14ac:dyDescent="0.2">
      <c r="A64" s="53">
        <v>2961</v>
      </c>
      <c r="B64" s="106"/>
      <c r="C64" s="50" t="s">
        <v>75</v>
      </c>
      <c r="D64" s="60">
        <f>SUM(G64:P64)</f>
        <v>0</v>
      </c>
      <c r="E64" s="73">
        <f>'remanentes 2012'!E64+'Presupuestacion estatal'!E64+'Presupuestacion federal'!E64+'Ingresos Propios'!E64+COECYTJAL!E64</f>
        <v>0</v>
      </c>
      <c r="F64" s="73">
        <f>'remanentes 2012'!F64+'Presupuestacion estatal'!F64+'Presupuestacion federal'!F64+'Ingresos Propios'!F64</f>
        <v>0</v>
      </c>
      <c r="G64" s="73">
        <f>'remanentes 2012'!G64+'Presupuestacion estatal'!G64+'Presupuestacion federal'!G64+'Ingresos Propios'!G64</f>
        <v>0</v>
      </c>
      <c r="H64" s="73">
        <f>'remanentes 2012'!H64+'Presupuestacion estatal'!H64+'Presupuestacion federal'!H64+'Ingresos Propios'!H64</f>
        <v>0</v>
      </c>
      <c r="I64" s="73">
        <f>'remanentes 2012'!I64+'Presupuestacion estatal'!I64+'Presupuestacion federal'!I64+'Ingresos Propios'!I64</f>
        <v>0</v>
      </c>
      <c r="J64" s="73">
        <f>'remanentes 2012'!J64+'Presupuestacion estatal'!J64+'Presupuestacion federal'!J64+'Ingresos Propios'!J64</f>
        <v>0</v>
      </c>
      <c r="K64" s="73">
        <f>'remanentes 2012'!K64+'Presupuestacion estatal'!K64+'Presupuestacion federal'!K64+'Ingresos Propios'!K64</f>
        <v>0</v>
      </c>
      <c r="L64" s="73">
        <f>'remanentes 2012'!L64+'Presupuestacion estatal'!L64+'Presupuestacion federal'!L64+'Ingresos Propios'!L64</f>
        <v>0</v>
      </c>
      <c r="M64" s="73">
        <f>'remanentes 2012'!M64+'Presupuestacion estatal'!M64+'Presupuestacion federal'!M64+'Ingresos Propios'!M64</f>
        <v>0</v>
      </c>
      <c r="N64" s="73">
        <f>'remanentes 2012'!N64+'Presupuestacion estatal'!N64+'Presupuestacion federal'!N64+'Ingresos Propios'!N64</f>
        <v>0</v>
      </c>
      <c r="O64" s="73">
        <f>'remanentes 2012'!O64+'Presupuestacion estatal'!O64+'Presupuestacion federal'!O64+'Ingresos Propios'!O64</f>
        <v>0</v>
      </c>
      <c r="P64" s="73">
        <f>'remanentes 2012'!P64+'Presupuestacion estatal'!P64+'Presupuestacion federal'!P64+'Ingresos Propios'!P64</f>
        <v>0</v>
      </c>
      <c r="Q64" s="32"/>
    </row>
    <row r="65" spans="1:18" s="33" customFormat="1" ht="24" x14ac:dyDescent="0.2">
      <c r="A65" s="53">
        <v>2981</v>
      </c>
      <c r="B65" s="106"/>
      <c r="C65" s="50" t="s">
        <v>76</v>
      </c>
      <c r="D65" s="60">
        <f t="shared" si="2"/>
        <v>0</v>
      </c>
      <c r="E65" s="73">
        <f>'remanentes 2012'!E65+'Presupuestacion estatal'!E65+'Presupuestacion federal'!E65+'Ingresos Propios'!E65+COECYTJAL!E65</f>
        <v>0</v>
      </c>
      <c r="F65" s="73">
        <f>'remanentes 2012'!F65+'Presupuestacion estatal'!F65+'Presupuestacion federal'!F65+'Ingresos Propios'!F65</f>
        <v>0</v>
      </c>
      <c r="G65" s="73">
        <f>'remanentes 2012'!G65+'Presupuestacion estatal'!G65+'Presupuestacion federal'!G65+'Ingresos Propios'!G65</f>
        <v>0</v>
      </c>
      <c r="H65" s="73">
        <f>'remanentes 2012'!H65+'Presupuestacion estatal'!H65+'Presupuestacion federal'!H65+'Ingresos Propios'!H65</f>
        <v>0</v>
      </c>
      <c r="I65" s="73">
        <f>'remanentes 2012'!I65+'Presupuestacion estatal'!I65+'Presupuestacion federal'!I65+'Ingresos Propios'!I65</f>
        <v>0</v>
      </c>
      <c r="J65" s="73">
        <f>'remanentes 2012'!J65+'Presupuestacion estatal'!J65+'Presupuestacion federal'!J65+'Ingresos Propios'!J65</f>
        <v>0</v>
      </c>
      <c r="K65" s="73">
        <f>'remanentes 2012'!K65+'Presupuestacion estatal'!K65+'Presupuestacion federal'!K65+'Ingresos Propios'!K65</f>
        <v>0</v>
      </c>
      <c r="L65" s="73">
        <f>'remanentes 2012'!L65+'Presupuestacion estatal'!L65+'Presupuestacion federal'!L65+'Ingresos Propios'!L65</f>
        <v>0</v>
      </c>
      <c r="M65" s="73">
        <f>'remanentes 2012'!M65+'Presupuestacion estatal'!M65+'Presupuestacion federal'!M65+'Ingresos Propios'!M65</f>
        <v>0</v>
      </c>
      <c r="N65" s="73">
        <f>'remanentes 2012'!N65+'Presupuestacion estatal'!N65+'Presupuestacion federal'!N65+'Ingresos Propios'!N65</f>
        <v>0</v>
      </c>
      <c r="O65" s="73">
        <f>'remanentes 2012'!O65+'Presupuestacion estatal'!O65+'Presupuestacion federal'!O65+'Ingresos Propios'!O65</f>
        <v>0</v>
      </c>
      <c r="P65" s="73">
        <f>'remanentes 2012'!P65+'Presupuestacion estatal'!P65+'Presupuestacion federal'!P65+'Ingresos Propios'!P65</f>
        <v>0</v>
      </c>
      <c r="Q65" s="32"/>
    </row>
    <row r="66" spans="1:18" s="20" customFormat="1" ht="24" x14ac:dyDescent="0.2">
      <c r="A66" s="53">
        <v>2991</v>
      </c>
      <c r="B66" s="106"/>
      <c r="C66" s="50" t="s">
        <v>77</v>
      </c>
      <c r="D66" s="60">
        <f t="shared" si="2"/>
        <v>0</v>
      </c>
      <c r="E66" s="73">
        <f>'remanentes 2012'!E66+'Presupuestacion estatal'!E66+'Presupuestacion federal'!E66+'Ingresos Propios'!E66+COECYTJAL!E66</f>
        <v>0</v>
      </c>
      <c r="F66" s="73">
        <f>'remanentes 2012'!F66+'Presupuestacion estatal'!F66+'Presupuestacion federal'!F66+'Ingresos Propios'!F66</f>
        <v>0</v>
      </c>
      <c r="G66" s="73">
        <f>'remanentes 2012'!G66+'Presupuestacion estatal'!G66+'Presupuestacion federal'!G66+'Ingresos Propios'!G66</f>
        <v>0</v>
      </c>
      <c r="H66" s="73">
        <f>'remanentes 2012'!H66+'Presupuestacion estatal'!H66+'Presupuestacion federal'!H66+'Ingresos Propios'!H66</f>
        <v>0</v>
      </c>
      <c r="I66" s="73">
        <f>'remanentes 2012'!I66+'Presupuestacion estatal'!I66+'Presupuestacion federal'!I66+'Ingresos Propios'!I66</f>
        <v>0</v>
      </c>
      <c r="J66" s="73">
        <f>'remanentes 2012'!J66+'Presupuestacion estatal'!J66+'Presupuestacion federal'!J66+'Ingresos Propios'!J66</f>
        <v>0</v>
      </c>
      <c r="K66" s="73">
        <f>'remanentes 2012'!K66+'Presupuestacion estatal'!K66+'Presupuestacion federal'!K66+'Ingresos Propios'!K66</f>
        <v>0</v>
      </c>
      <c r="L66" s="73">
        <f>'remanentes 2012'!L66+'Presupuestacion estatal'!L66+'Presupuestacion federal'!L66+'Ingresos Propios'!L66</f>
        <v>0</v>
      </c>
      <c r="M66" s="73">
        <f>'remanentes 2012'!M66+'Presupuestacion estatal'!M66+'Presupuestacion federal'!M66+'Ingresos Propios'!M66</f>
        <v>0</v>
      </c>
      <c r="N66" s="73">
        <f>'remanentes 2012'!N66+'Presupuestacion estatal'!N66+'Presupuestacion federal'!N66+'Ingresos Propios'!N66</f>
        <v>0</v>
      </c>
      <c r="O66" s="73">
        <f>'remanentes 2012'!O66+'Presupuestacion estatal'!O66+'Presupuestacion federal'!O66+'Ingresos Propios'!O66</f>
        <v>0</v>
      </c>
      <c r="P66" s="73">
        <f>'remanentes 2012'!P66+'Presupuestacion estatal'!P66+'Presupuestacion federal'!P66+'Ingresos Propios'!P66</f>
        <v>0</v>
      </c>
      <c r="Q66" s="29"/>
    </row>
    <row r="67" spans="1:18" s="11" customFormat="1" ht="25.5" x14ac:dyDescent="0.2">
      <c r="A67" s="21"/>
      <c r="B67" s="21"/>
      <c r="C67" s="61" t="s">
        <v>17</v>
      </c>
      <c r="D67" s="65">
        <f>SUM(D29:D66)</f>
        <v>0</v>
      </c>
      <c r="E67" s="23">
        <f t="shared" ref="E67:P67" si="3">SUM(E29:E66)</f>
        <v>0</v>
      </c>
      <c r="F67" s="23">
        <f t="shared" si="3"/>
        <v>0</v>
      </c>
      <c r="G67" s="23">
        <f t="shared" si="3"/>
        <v>0</v>
      </c>
      <c r="H67" s="23">
        <f t="shared" si="3"/>
        <v>0</v>
      </c>
      <c r="I67" s="23">
        <f t="shared" si="3"/>
        <v>0</v>
      </c>
      <c r="J67" s="23">
        <f t="shared" si="3"/>
        <v>0</v>
      </c>
      <c r="K67" s="23">
        <f t="shared" si="3"/>
        <v>0</v>
      </c>
      <c r="L67" s="23">
        <f t="shared" si="3"/>
        <v>0</v>
      </c>
      <c r="M67" s="23">
        <f t="shared" si="3"/>
        <v>0</v>
      </c>
      <c r="N67" s="23">
        <f t="shared" si="3"/>
        <v>0</v>
      </c>
      <c r="O67" s="23">
        <f t="shared" si="3"/>
        <v>0</v>
      </c>
      <c r="P67" s="23">
        <f t="shared" si="3"/>
        <v>0</v>
      </c>
      <c r="Q67" s="24"/>
      <c r="R67" s="25"/>
    </row>
    <row r="68" spans="1:18" s="20" customFormat="1" x14ac:dyDescent="0.2">
      <c r="A68" s="53">
        <v>3111</v>
      </c>
      <c r="B68" s="53"/>
      <c r="C68" s="48" t="s">
        <v>79</v>
      </c>
      <c r="D68" s="60">
        <f>SUM(E68:P68)</f>
        <v>0</v>
      </c>
      <c r="E68" s="73">
        <f>'remanentes 2012'!E68+'Presupuestacion estatal'!E68+'Presupuestacion federal'!E68+'Ingresos Propios'!E68+COECYTJAL!E68</f>
        <v>0</v>
      </c>
      <c r="F68" s="73">
        <f>'remanentes 2012'!F68+'Presupuestacion estatal'!F68+'Presupuestacion federal'!F68+'Ingresos Propios'!F68</f>
        <v>0</v>
      </c>
      <c r="G68" s="73">
        <f>'remanentes 2012'!G68+'Presupuestacion estatal'!G68+'Presupuestacion federal'!G68+'Ingresos Propios'!G68</f>
        <v>0</v>
      </c>
      <c r="H68" s="73">
        <f>'remanentes 2012'!H68+'Presupuestacion estatal'!H68+'Presupuestacion federal'!H68+'Ingresos Propios'!H68</f>
        <v>0</v>
      </c>
      <c r="I68" s="73">
        <f>'remanentes 2012'!I68+'Presupuestacion estatal'!I68+'Presupuestacion federal'!I68+'Ingresos Propios'!I68</f>
        <v>0</v>
      </c>
      <c r="J68" s="73">
        <f>'remanentes 2012'!J68+'Presupuestacion estatal'!J68+'Presupuestacion federal'!J68+'Ingresos Propios'!J68</f>
        <v>0</v>
      </c>
      <c r="K68" s="73">
        <f>'remanentes 2012'!K68+'Presupuestacion estatal'!K68+'Presupuestacion federal'!K68+'Ingresos Propios'!K68</f>
        <v>0</v>
      </c>
      <c r="L68" s="73">
        <f>'remanentes 2012'!L68+'Presupuestacion estatal'!L68+'Presupuestacion federal'!L68+'Ingresos Propios'!L68</f>
        <v>0</v>
      </c>
      <c r="M68" s="73">
        <f>'remanentes 2012'!M68+'Presupuestacion estatal'!M68+'Presupuestacion federal'!M68+'Ingresos Propios'!M68</f>
        <v>0</v>
      </c>
      <c r="N68" s="73">
        <f>'remanentes 2012'!N68+'Presupuestacion estatal'!N68+'Presupuestacion federal'!N68+'Ingresos Propios'!N68</f>
        <v>0</v>
      </c>
      <c r="O68" s="73">
        <f>'remanentes 2012'!O68+'Presupuestacion estatal'!O68+'Presupuestacion federal'!O68+'Ingresos Propios'!O68</f>
        <v>0</v>
      </c>
      <c r="P68" s="73">
        <f>'remanentes 2012'!P68+'Presupuestacion estatal'!P68+'Presupuestacion federal'!P68+'Ingresos Propios'!P68</f>
        <v>0</v>
      </c>
      <c r="Q68" s="29"/>
    </row>
    <row r="69" spans="1:18" s="33" customFormat="1" x14ac:dyDescent="0.2">
      <c r="A69" s="53">
        <v>3121</v>
      </c>
      <c r="B69" s="53"/>
      <c r="C69" s="48" t="s">
        <v>80</v>
      </c>
      <c r="D69" s="60">
        <f t="shared" si="2"/>
        <v>0</v>
      </c>
      <c r="E69" s="73">
        <f>'remanentes 2012'!E69+'Presupuestacion estatal'!E69+'Presupuestacion federal'!E69+'Ingresos Propios'!E69+COECYTJAL!E69</f>
        <v>0</v>
      </c>
      <c r="F69" s="73">
        <f>'remanentes 2012'!F69+'Presupuestacion estatal'!F69+'Presupuestacion federal'!F69+'Ingresos Propios'!F69</f>
        <v>0</v>
      </c>
      <c r="G69" s="73">
        <f>'remanentes 2012'!G69+'Presupuestacion estatal'!G69+'Presupuestacion federal'!G69+'Ingresos Propios'!G69</f>
        <v>0</v>
      </c>
      <c r="H69" s="73">
        <f>'remanentes 2012'!H69+'Presupuestacion estatal'!H69+'Presupuestacion federal'!H69+'Ingresos Propios'!H69</f>
        <v>0</v>
      </c>
      <c r="I69" s="73">
        <f>'remanentes 2012'!I69+'Presupuestacion estatal'!I69+'Presupuestacion federal'!I69+'Ingresos Propios'!I69</f>
        <v>0</v>
      </c>
      <c r="J69" s="73">
        <f>'remanentes 2012'!J69+'Presupuestacion estatal'!J69+'Presupuestacion federal'!J69+'Ingresos Propios'!J69</f>
        <v>0</v>
      </c>
      <c r="K69" s="73">
        <f>'remanentes 2012'!K69+'Presupuestacion estatal'!K69+'Presupuestacion federal'!K69+'Ingresos Propios'!K69</f>
        <v>0</v>
      </c>
      <c r="L69" s="73">
        <f>'remanentes 2012'!L69+'Presupuestacion estatal'!L69+'Presupuestacion federal'!L69+'Ingresos Propios'!L69</f>
        <v>0</v>
      </c>
      <c r="M69" s="73">
        <f>'remanentes 2012'!M69+'Presupuestacion estatal'!M69+'Presupuestacion federal'!M69+'Ingresos Propios'!M69</f>
        <v>0</v>
      </c>
      <c r="N69" s="73">
        <f>'remanentes 2012'!N69+'Presupuestacion estatal'!N69+'Presupuestacion federal'!N69+'Ingresos Propios'!N69</f>
        <v>0</v>
      </c>
      <c r="O69" s="73">
        <f>'remanentes 2012'!O69+'Presupuestacion estatal'!O69+'Presupuestacion federal'!O69+'Ingresos Propios'!O69</f>
        <v>0</v>
      </c>
      <c r="P69" s="73">
        <f>'remanentes 2012'!P69+'Presupuestacion estatal'!P69+'Presupuestacion federal'!P69+'Ingresos Propios'!P69</f>
        <v>0</v>
      </c>
      <c r="Q69" s="32"/>
    </row>
    <row r="70" spans="1:18" s="33" customFormat="1" x14ac:dyDescent="0.2">
      <c r="A70" s="53">
        <v>3141</v>
      </c>
      <c r="B70" s="53"/>
      <c r="C70" s="48" t="s">
        <v>81</v>
      </c>
      <c r="D70" s="60">
        <f>SUM(E70:P70)</f>
        <v>0</v>
      </c>
      <c r="E70" s="73">
        <f>'remanentes 2012'!E70+'Presupuestacion estatal'!E70+'Presupuestacion federal'!E70+'Ingresos Propios'!E70+COECYTJAL!E70</f>
        <v>0</v>
      </c>
      <c r="F70" s="73">
        <f>'remanentes 2012'!F70+'Presupuestacion estatal'!F70+'Presupuestacion federal'!F70+'Ingresos Propios'!F70</f>
        <v>0</v>
      </c>
      <c r="G70" s="73">
        <f>'remanentes 2012'!G70+'Presupuestacion estatal'!G70+'Presupuestacion federal'!G70+'Ingresos Propios'!G70</f>
        <v>0</v>
      </c>
      <c r="H70" s="73">
        <f>'remanentes 2012'!H70+'Presupuestacion estatal'!H70+'Presupuestacion federal'!H70+'Ingresos Propios'!H70</f>
        <v>0</v>
      </c>
      <c r="I70" s="73">
        <f>'remanentes 2012'!I70+'Presupuestacion estatal'!I70+'Presupuestacion federal'!I70+'Ingresos Propios'!I70</f>
        <v>0</v>
      </c>
      <c r="J70" s="73">
        <f>'remanentes 2012'!J70+'Presupuestacion estatal'!J70+'Presupuestacion federal'!J70+'Ingresos Propios'!J70</f>
        <v>0</v>
      </c>
      <c r="K70" s="73">
        <f>'remanentes 2012'!K70+'Presupuestacion estatal'!K70+'Presupuestacion federal'!K70+'Ingresos Propios'!K70</f>
        <v>0</v>
      </c>
      <c r="L70" s="73">
        <f>'remanentes 2012'!L70+'Presupuestacion estatal'!L70+'Presupuestacion federal'!L70+'Ingresos Propios'!L70</f>
        <v>0</v>
      </c>
      <c r="M70" s="73">
        <f>'remanentes 2012'!M70+'Presupuestacion estatal'!M70+'Presupuestacion federal'!M70+'Ingresos Propios'!M70</f>
        <v>0</v>
      </c>
      <c r="N70" s="73">
        <f>'remanentes 2012'!N70+'Presupuestacion estatal'!N70+'Presupuestacion federal'!N70+'Ingresos Propios'!N70</f>
        <v>0</v>
      </c>
      <c r="O70" s="73">
        <f>'remanentes 2012'!O70+'Presupuestacion estatal'!O70+'Presupuestacion federal'!O70+'Ingresos Propios'!O70</f>
        <v>0</v>
      </c>
      <c r="P70" s="73">
        <f>'remanentes 2012'!P70+'Presupuestacion estatal'!P70+'Presupuestacion federal'!P70+'Ingresos Propios'!P70</f>
        <v>0</v>
      </c>
      <c r="Q70" s="32"/>
    </row>
    <row r="71" spans="1:18" s="20" customFormat="1" x14ac:dyDescent="0.2">
      <c r="A71" s="53">
        <v>3151</v>
      </c>
      <c r="B71" s="53"/>
      <c r="C71" s="48" t="s">
        <v>82</v>
      </c>
      <c r="D71" s="60">
        <f>SUM(E71:P71)</f>
        <v>0</v>
      </c>
      <c r="E71" s="73">
        <f>'remanentes 2012'!E71+'Presupuestacion estatal'!E71+'Presupuestacion federal'!E71+'Ingresos Propios'!E71+COECYTJAL!E71</f>
        <v>0</v>
      </c>
      <c r="F71" s="73">
        <f>'remanentes 2012'!F71+'Presupuestacion estatal'!F71+'Presupuestacion federal'!F71+'Ingresos Propios'!F71</f>
        <v>0</v>
      </c>
      <c r="G71" s="73">
        <f>'remanentes 2012'!G71+'Presupuestacion estatal'!G71+'Presupuestacion federal'!G71+'Ingresos Propios'!G71</f>
        <v>0</v>
      </c>
      <c r="H71" s="73">
        <f>'remanentes 2012'!H71+'Presupuestacion estatal'!H71+'Presupuestacion federal'!H71+'Ingresos Propios'!H71</f>
        <v>0</v>
      </c>
      <c r="I71" s="73">
        <f>'remanentes 2012'!I71+'Presupuestacion estatal'!I71+'Presupuestacion federal'!I71+'Ingresos Propios'!I71</f>
        <v>0</v>
      </c>
      <c r="J71" s="73">
        <f>'remanentes 2012'!J71+'Presupuestacion estatal'!J71+'Presupuestacion federal'!J71+'Ingresos Propios'!J71</f>
        <v>0</v>
      </c>
      <c r="K71" s="73">
        <f>'remanentes 2012'!K71+'Presupuestacion estatal'!K71+'Presupuestacion federal'!K71+'Ingresos Propios'!K71</f>
        <v>0</v>
      </c>
      <c r="L71" s="73">
        <f>'remanentes 2012'!L71+'Presupuestacion estatal'!L71+'Presupuestacion federal'!L71+'Ingresos Propios'!L71</f>
        <v>0</v>
      </c>
      <c r="M71" s="73">
        <f>'remanentes 2012'!M71+'Presupuestacion estatal'!M71+'Presupuestacion federal'!M71+'Ingresos Propios'!M71</f>
        <v>0</v>
      </c>
      <c r="N71" s="73">
        <f>'remanentes 2012'!N71+'Presupuestacion estatal'!N71+'Presupuestacion federal'!N71+'Ingresos Propios'!N71</f>
        <v>0</v>
      </c>
      <c r="O71" s="73">
        <f>'remanentes 2012'!O71+'Presupuestacion estatal'!O71+'Presupuestacion federal'!O71+'Ingresos Propios'!O71</f>
        <v>0</v>
      </c>
      <c r="P71" s="73">
        <f>'remanentes 2012'!P71+'Presupuestacion estatal'!P71+'Presupuestacion federal'!P71+'Ingresos Propios'!P71</f>
        <v>0</v>
      </c>
      <c r="Q71" s="29"/>
    </row>
    <row r="72" spans="1:18" s="33" customFormat="1" ht="24" x14ac:dyDescent="0.2">
      <c r="A72" s="53">
        <v>3171</v>
      </c>
      <c r="B72" s="53"/>
      <c r="C72" s="48" t="s">
        <v>83</v>
      </c>
      <c r="D72" s="60">
        <f>SUM(E72:P72)</f>
        <v>0</v>
      </c>
      <c r="E72" s="73">
        <f>'remanentes 2012'!E72+'Presupuestacion estatal'!E72+'Presupuestacion federal'!E72+'Ingresos Propios'!E72+COECYTJAL!E72</f>
        <v>0</v>
      </c>
      <c r="F72" s="73">
        <f>'remanentes 2012'!F72+'Presupuestacion estatal'!F72+'Presupuestacion federal'!F72+'Ingresos Propios'!F72</f>
        <v>0</v>
      </c>
      <c r="G72" s="73">
        <f>'remanentes 2012'!G72+'Presupuestacion estatal'!G72+'Presupuestacion federal'!G72+'Ingresos Propios'!G72</f>
        <v>0</v>
      </c>
      <c r="H72" s="73">
        <f>'remanentes 2012'!H72+'Presupuestacion estatal'!H72+'Presupuestacion federal'!H72+'Ingresos Propios'!H72</f>
        <v>0</v>
      </c>
      <c r="I72" s="73">
        <f>'remanentes 2012'!I72+'Presupuestacion estatal'!I72+'Presupuestacion federal'!I72+'Ingresos Propios'!I72</f>
        <v>0</v>
      </c>
      <c r="J72" s="73">
        <f>'remanentes 2012'!J72+'Presupuestacion estatal'!J72+'Presupuestacion federal'!J72+'Ingresos Propios'!J72</f>
        <v>0</v>
      </c>
      <c r="K72" s="73">
        <f>'remanentes 2012'!K72+'Presupuestacion estatal'!K72+'Presupuestacion federal'!K72+'Ingresos Propios'!K72</f>
        <v>0</v>
      </c>
      <c r="L72" s="73">
        <f>'remanentes 2012'!L72+'Presupuestacion estatal'!L72+'Presupuestacion federal'!L72+'Ingresos Propios'!L72</f>
        <v>0</v>
      </c>
      <c r="M72" s="73">
        <f>'remanentes 2012'!M72+'Presupuestacion estatal'!M72+'Presupuestacion federal'!M72+'Ingresos Propios'!M72</f>
        <v>0</v>
      </c>
      <c r="N72" s="73">
        <f>'remanentes 2012'!N72+'Presupuestacion estatal'!N72+'Presupuestacion federal'!N72+'Ingresos Propios'!N72</f>
        <v>0</v>
      </c>
      <c r="O72" s="73">
        <f>'remanentes 2012'!O72+'Presupuestacion estatal'!O72+'Presupuestacion federal'!O72+'Ingresos Propios'!O72</f>
        <v>0</v>
      </c>
      <c r="P72" s="73">
        <f>'remanentes 2012'!P72+'Presupuestacion estatal'!P72+'Presupuestacion federal'!P72+'Ingresos Propios'!P72</f>
        <v>0</v>
      </c>
      <c r="Q72" s="32"/>
    </row>
    <row r="73" spans="1:18" s="33" customFormat="1" x14ac:dyDescent="0.2">
      <c r="A73" s="53">
        <v>3181</v>
      </c>
      <c r="B73" s="53"/>
      <c r="C73" s="48" t="s">
        <v>84</v>
      </c>
      <c r="D73" s="60">
        <f t="shared" si="2"/>
        <v>0</v>
      </c>
      <c r="E73" s="73">
        <f>'remanentes 2012'!E73+'Presupuestacion estatal'!E73+'Presupuestacion federal'!E73+'Ingresos Propios'!E73+COECYTJAL!E73</f>
        <v>0</v>
      </c>
      <c r="F73" s="73">
        <f>'remanentes 2012'!F73+'Presupuestacion estatal'!F73+'Presupuestacion federal'!F73+'Ingresos Propios'!F73</f>
        <v>0</v>
      </c>
      <c r="G73" s="73">
        <f>'remanentes 2012'!G73+'Presupuestacion estatal'!G73+'Presupuestacion federal'!G73+'Ingresos Propios'!G73</f>
        <v>0</v>
      </c>
      <c r="H73" s="73">
        <f>'remanentes 2012'!H73+'Presupuestacion estatal'!H73+'Presupuestacion federal'!H73+'Ingresos Propios'!H73</f>
        <v>0</v>
      </c>
      <c r="I73" s="73">
        <f>'remanentes 2012'!I73+'Presupuestacion estatal'!I73+'Presupuestacion federal'!I73+'Ingresos Propios'!I73</f>
        <v>0</v>
      </c>
      <c r="J73" s="73">
        <f>'remanentes 2012'!J73+'Presupuestacion estatal'!J73+'Presupuestacion federal'!J73+'Ingresos Propios'!J73</f>
        <v>0</v>
      </c>
      <c r="K73" s="73">
        <f>'remanentes 2012'!K73+'Presupuestacion estatal'!K73+'Presupuestacion federal'!K73+'Ingresos Propios'!K73</f>
        <v>0</v>
      </c>
      <c r="L73" s="73">
        <f>'remanentes 2012'!L73+'Presupuestacion estatal'!L73+'Presupuestacion federal'!L73+'Ingresos Propios'!L73</f>
        <v>0</v>
      </c>
      <c r="M73" s="73">
        <f>'remanentes 2012'!M73+'Presupuestacion estatal'!M73+'Presupuestacion federal'!M73+'Ingresos Propios'!M73</f>
        <v>0</v>
      </c>
      <c r="N73" s="73">
        <f>'remanentes 2012'!N73+'Presupuestacion estatal'!N73+'Presupuestacion federal'!N73+'Ingresos Propios'!N73</f>
        <v>0</v>
      </c>
      <c r="O73" s="73">
        <f>'remanentes 2012'!O73+'Presupuestacion estatal'!O73+'Presupuestacion federal'!O73+'Ingresos Propios'!O73</f>
        <v>0</v>
      </c>
      <c r="P73" s="73">
        <f>'remanentes 2012'!P73+'Presupuestacion estatal'!P73+'Presupuestacion federal'!P73+'Ingresos Propios'!P73</f>
        <v>0</v>
      </c>
      <c r="Q73" s="32"/>
    </row>
    <row r="74" spans="1:18" s="33" customFormat="1" x14ac:dyDescent="0.2">
      <c r="A74" s="53">
        <v>3221</v>
      </c>
      <c r="B74" s="53"/>
      <c r="C74" s="48" t="s">
        <v>85</v>
      </c>
      <c r="D74" s="60">
        <f t="shared" si="2"/>
        <v>0</v>
      </c>
      <c r="E74" s="73">
        <f>'remanentes 2012'!E74+'Presupuestacion estatal'!E74+'Presupuestacion federal'!E74+'Ingresos Propios'!E74+COECYTJAL!E74</f>
        <v>0</v>
      </c>
      <c r="F74" s="73">
        <f>'remanentes 2012'!F74+'Presupuestacion estatal'!F74+'Presupuestacion federal'!F74+'Ingresos Propios'!F74</f>
        <v>0</v>
      </c>
      <c r="G74" s="73">
        <f>'remanentes 2012'!G74+'Presupuestacion estatal'!G74+'Presupuestacion federal'!G74+'Ingresos Propios'!G74</f>
        <v>0</v>
      </c>
      <c r="H74" s="73">
        <f>'remanentes 2012'!H74+'Presupuestacion estatal'!H74+'Presupuestacion federal'!H74+'Ingresos Propios'!H74</f>
        <v>0</v>
      </c>
      <c r="I74" s="73">
        <f>'remanentes 2012'!I74+'Presupuestacion estatal'!I74+'Presupuestacion federal'!I74+'Ingresos Propios'!I74</f>
        <v>0</v>
      </c>
      <c r="J74" s="73">
        <f>'remanentes 2012'!J74+'Presupuestacion estatal'!J74+'Presupuestacion federal'!J74+'Ingresos Propios'!J74</f>
        <v>0</v>
      </c>
      <c r="K74" s="73">
        <f>'remanentes 2012'!K74+'Presupuestacion estatal'!K74+'Presupuestacion federal'!K74+'Ingresos Propios'!K74</f>
        <v>0</v>
      </c>
      <c r="L74" s="73">
        <f>'remanentes 2012'!L74+'Presupuestacion estatal'!L74+'Presupuestacion federal'!L74+'Ingresos Propios'!L74</f>
        <v>0</v>
      </c>
      <c r="M74" s="73">
        <f>'remanentes 2012'!M74+'Presupuestacion estatal'!M74+'Presupuestacion federal'!M74+'Ingresos Propios'!M74</f>
        <v>0</v>
      </c>
      <c r="N74" s="73">
        <f>'remanentes 2012'!N74+'Presupuestacion estatal'!N74+'Presupuestacion federal'!N74+'Ingresos Propios'!N74</f>
        <v>0</v>
      </c>
      <c r="O74" s="73">
        <f>'remanentes 2012'!O74+'Presupuestacion estatal'!O74+'Presupuestacion federal'!O74+'Ingresos Propios'!O74</f>
        <v>0</v>
      </c>
      <c r="P74" s="73">
        <f>'remanentes 2012'!P74+'Presupuestacion estatal'!P74+'Presupuestacion federal'!P74+'Ingresos Propios'!P74</f>
        <v>0</v>
      </c>
      <c r="Q74" s="32"/>
    </row>
    <row r="75" spans="1:18" s="33" customFormat="1" x14ac:dyDescent="0.2">
      <c r="A75" s="55">
        <v>3231</v>
      </c>
      <c r="B75" s="55"/>
      <c r="C75" s="49" t="s">
        <v>86</v>
      </c>
      <c r="D75" s="60">
        <f t="shared" si="2"/>
        <v>0</v>
      </c>
      <c r="E75" s="73">
        <f>'remanentes 2012'!E75+'Presupuestacion estatal'!E75+'Presupuestacion federal'!E75+'Ingresos Propios'!E75+COECYTJAL!E75</f>
        <v>0</v>
      </c>
      <c r="F75" s="73">
        <f>'remanentes 2012'!F75+'Presupuestacion estatal'!F75+'Presupuestacion federal'!F75+'Ingresos Propios'!F75</f>
        <v>0</v>
      </c>
      <c r="G75" s="73">
        <f>'remanentes 2012'!G75+'Presupuestacion estatal'!G75+'Presupuestacion federal'!G75+'Ingresos Propios'!G75</f>
        <v>0</v>
      </c>
      <c r="H75" s="73">
        <f>'remanentes 2012'!H75+'Presupuestacion estatal'!H75+'Presupuestacion federal'!H75+'Ingresos Propios'!H75</f>
        <v>0</v>
      </c>
      <c r="I75" s="73">
        <f>'remanentes 2012'!I75+'Presupuestacion estatal'!I75+'Presupuestacion federal'!I75+'Ingresos Propios'!I75</f>
        <v>0</v>
      </c>
      <c r="J75" s="73">
        <f>'remanentes 2012'!J75+'Presupuestacion estatal'!J75+'Presupuestacion federal'!J75+'Ingresos Propios'!J75</f>
        <v>0</v>
      </c>
      <c r="K75" s="73">
        <f>'remanentes 2012'!K75+'Presupuestacion estatal'!K75+'Presupuestacion federal'!K75+'Ingresos Propios'!K75</f>
        <v>0</v>
      </c>
      <c r="L75" s="73">
        <f>'remanentes 2012'!L75+'Presupuestacion estatal'!L75+'Presupuestacion federal'!L75+'Ingresos Propios'!L75</f>
        <v>0</v>
      </c>
      <c r="M75" s="73">
        <f>'remanentes 2012'!M75+'Presupuestacion estatal'!M75+'Presupuestacion federal'!M75+'Ingresos Propios'!M75</f>
        <v>0</v>
      </c>
      <c r="N75" s="73">
        <f>'remanentes 2012'!N75+'Presupuestacion estatal'!N75+'Presupuestacion federal'!N75+'Ingresos Propios'!N75</f>
        <v>0</v>
      </c>
      <c r="O75" s="73">
        <f>'remanentes 2012'!O75+'Presupuestacion estatal'!O75+'Presupuestacion federal'!O75+'Ingresos Propios'!O75</f>
        <v>0</v>
      </c>
      <c r="P75" s="73">
        <f>'remanentes 2012'!P75+'Presupuestacion estatal'!P75+'Presupuestacion federal'!P75+'Ingresos Propios'!P75</f>
        <v>0</v>
      </c>
      <c r="Q75" s="32"/>
    </row>
    <row r="76" spans="1:18" s="33" customFormat="1" ht="24" x14ac:dyDescent="0.2">
      <c r="A76" s="53">
        <v>3261</v>
      </c>
      <c r="B76" s="53"/>
      <c r="C76" s="48" t="s">
        <v>87</v>
      </c>
      <c r="D76" s="60">
        <f t="shared" si="2"/>
        <v>0</v>
      </c>
      <c r="E76" s="73">
        <f>'remanentes 2012'!E76+'Presupuestacion estatal'!E76+'Presupuestacion federal'!E76+'Ingresos Propios'!E76+COECYTJAL!E76</f>
        <v>0</v>
      </c>
      <c r="F76" s="73">
        <f>'remanentes 2012'!F76+'Presupuestacion estatal'!F76+'Presupuestacion federal'!F76+'Ingresos Propios'!F76</f>
        <v>0</v>
      </c>
      <c r="G76" s="73">
        <f>'remanentes 2012'!G76+'Presupuestacion estatal'!G76+'Presupuestacion federal'!G76+'Ingresos Propios'!G76</f>
        <v>0</v>
      </c>
      <c r="H76" s="73">
        <f>'remanentes 2012'!H76+'Presupuestacion estatal'!H76+'Presupuestacion federal'!H76+'Ingresos Propios'!H76</f>
        <v>0</v>
      </c>
      <c r="I76" s="73">
        <f>'remanentes 2012'!I76+'Presupuestacion estatal'!I76+'Presupuestacion federal'!I76+'Ingresos Propios'!I76</f>
        <v>0</v>
      </c>
      <c r="J76" s="73">
        <f>'remanentes 2012'!J76+'Presupuestacion estatal'!J76+'Presupuestacion federal'!J76+'Ingresos Propios'!J76</f>
        <v>0</v>
      </c>
      <c r="K76" s="73">
        <f>'remanentes 2012'!K76+'Presupuestacion estatal'!K76+'Presupuestacion federal'!K76+'Ingresos Propios'!K76</f>
        <v>0</v>
      </c>
      <c r="L76" s="73">
        <f>'remanentes 2012'!L76+'Presupuestacion estatal'!L76+'Presupuestacion federal'!L76+'Ingresos Propios'!L76</f>
        <v>0</v>
      </c>
      <c r="M76" s="73">
        <f>'remanentes 2012'!M76+'Presupuestacion estatal'!M76+'Presupuestacion federal'!M76+'Ingresos Propios'!M76</f>
        <v>0</v>
      </c>
      <c r="N76" s="73">
        <f>'remanentes 2012'!N76+'Presupuestacion estatal'!N76+'Presupuestacion federal'!N76+'Ingresos Propios'!N76</f>
        <v>0</v>
      </c>
      <c r="O76" s="73">
        <f>'remanentes 2012'!O76+'Presupuestacion estatal'!O76+'Presupuestacion federal'!O76+'Ingresos Propios'!O76</f>
        <v>0</v>
      </c>
      <c r="P76" s="73">
        <f>'remanentes 2012'!P76+'Presupuestacion estatal'!P76+'Presupuestacion federal'!P76+'Ingresos Propios'!P76</f>
        <v>0</v>
      </c>
      <c r="Q76" s="32"/>
    </row>
    <row r="77" spans="1:18" s="33" customFormat="1" ht="24" x14ac:dyDescent="0.2">
      <c r="A77" s="53">
        <v>3311</v>
      </c>
      <c r="B77" s="53"/>
      <c r="C77" s="48" t="s">
        <v>88</v>
      </c>
      <c r="D77" s="60">
        <f t="shared" si="2"/>
        <v>0</v>
      </c>
      <c r="E77" s="73">
        <f>'remanentes 2012'!E77+'Presupuestacion estatal'!E77+'Presupuestacion federal'!E77+'Ingresos Propios'!E77+COECYTJAL!E77</f>
        <v>0</v>
      </c>
      <c r="F77" s="73">
        <f>'remanentes 2012'!F77+'Presupuestacion estatal'!F77+'Presupuestacion federal'!F77+'Ingresos Propios'!F77</f>
        <v>0</v>
      </c>
      <c r="G77" s="73">
        <f>'remanentes 2012'!G77+'Presupuestacion estatal'!G77+'Presupuestacion federal'!G77+'Ingresos Propios'!G77</f>
        <v>0</v>
      </c>
      <c r="H77" s="73">
        <f>'remanentes 2012'!H77+'Presupuestacion estatal'!H77+'Presupuestacion federal'!H77+'Ingresos Propios'!H77</f>
        <v>0</v>
      </c>
      <c r="I77" s="73">
        <f>'remanentes 2012'!I77+'Presupuestacion estatal'!I77+'Presupuestacion federal'!I77+'Ingresos Propios'!I77</f>
        <v>0</v>
      </c>
      <c r="J77" s="73">
        <f>'remanentes 2012'!J77+'Presupuestacion estatal'!J77+'Presupuestacion federal'!J77+'Ingresos Propios'!J77</f>
        <v>0</v>
      </c>
      <c r="K77" s="73">
        <f>'remanentes 2012'!K77+'Presupuestacion estatal'!K77+'Presupuestacion federal'!K77+'Ingresos Propios'!K77</f>
        <v>0</v>
      </c>
      <c r="L77" s="73">
        <f>'remanentes 2012'!L77+'Presupuestacion estatal'!L77+'Presupuestacion federal'!L77+'Ingresos Propios'!L77</f>
        <v>0</v>
      </c>
      <c r="M77" s="73">
        <f>'remanentes 2012'!M77+'Presupuestacion estatal'!M77+'Presupuestacion federal'!M77+'Ingresos Propios'!M77</f>
        <v>0</v>
      </c>
      <c r="N77" s="73">
        <f>'remanentes 2012'!N77+'Presupuestacion estatal'!N77+'Presupuestacion federal'!N77+'Ingresos Propios'!N77</f>
        <v>0</v>
      </c>
      <c r="O77" s="73">
        <f>'remanentes 2012'!O77+'Presupuestacion estatal'!O77+'Presupuestacion federal'!O77+'Ingresos Propios'!O77</f>
        <v>0</v>
      </c>
      <c r="P77" s="73">
        <f>'remanentes 2012'!P77+'Presupuestacion estatal'!P77+'Presupuestacion federal'!P77+'Ingresos Propios'!P77</f>
        <v>0</v>
      </c>
      <c r="Q77" s="32"/>
    </row>
    <row r="78" spans="1:18" s="33" customFormat="1" ht="24" x14ac:dyDescent="0.2">
      <c r="A78" s="53">
        <v>3331</v>
      </c>
      <c r="B78" s="53"/>
      <c r="C78" s="48" t="s">
        <v>89</v>
      </c>
      <c r="D78" s="60">
        <f t="shared" si="2"/>
        <v>0</v>
      </c>
      <c r="E78" s="73">
        <f>'remanentes 2012'!E78+'Presupuestacion estatal'!E78+'Presupuestacion federal'!E78+'Ingresos Propios'!E78+COECYTJAL!E78</f>
        <v>0</v>
      </c>
      <c r="F78" s="73">
        <f>'remanentes 2012'!F78+'Presupuestacion estatal'!F78+'Presupuestacion federal'!F78+'Ingresos Propios'!F78</f>
        <v>0</v>
      </c>
      <c r="G78" s="73">
        <f>'remanentes 2012'!G78+'Presupuestacion estatal'!G78+'Presupuestacion federal'!G78+'Ingresos Propios'!G78</f>
        <v>0</v>
      </c>
      <c r="H78" s="73">
        <f>'remanentes 2012'!H78+'Presupuestacion estatal'!H78+'Presupuestacion federal'!H78+'Ingresos Propios'!H78</f>
        <v>0</v>
      </c>
      <c r="I78" s="73">
        <f>'remanentes 2012'!I78+'Presupuestacion estatal'!I78+'Presupuestacion federal'!I78+'Ingresos Propios'!I78</f>
        <v>0</v>
      </c>
      <c r="J78" s="73">
        <f>'remanentes 2012'!J78+'Presupuestacion estatal'!J78+'Presupuestacion federal'!J78+'Ingresos Propios'!J78</f>
        <v>0</v>
      </c>
      <c r="K78" s="73">
        <f>'remanentes 2012'!K78+'Presupuestacion estatal'!K78+'Presupuestacion federal'!K78+'Ingresos Propios'!K78</f>
        <v>0</v>
      </c>
      <c r="L78" s="73">
        <f>'remanentes 2012'!L78+'Presupuestacion estatal'!L78+'Presupuestacion federal'!L78+'Ingresos Propios'!L78</f>
        <v>0</v>
      </c>
      <c r="M78" s="73">
        <f>'remanentes 2012'!M78+'Presupuestacion estatal'!M78+'Presupuestacion federal'!M78+'Ingresos Propios'!M78</f>
        <v>0</v>
      </c>
      <c r="N78" s="73">
        <f>'remanentes 2012'!N78+'Presupuestacion estatal'!N78+'Presupuestacion federal'!N78+'Ingresos Propios'!N78</f>
        <v>0</v>
      </c>
      <c r="O78" s="73">
        <f>'remanentes 2012'!O78+'Presupuestacion estatal'!O78+'Presupuestacion federal'!O78+'Ingresos Propios'!O78</f>
        <v>0</v>
      </c>
      <c r="P78" s="73">
        <f>'remanentes 2012'!P78+'Presupuestacion estatal'!P78+'Presupuestacion federal'!P78+'Ingresos Propios'!P78</f>
        <v>0</v>
      </c>
      <c r="Q78" s="32"/>
    </row>
    <row r="79" spans="1:18" s="33" customFormat="1" x14ac:dyDescent="0.2">
      <c r="A79" s="53">
        <v>3341</v>
      </c>
      <c r="B79" s="53"/>
      <c r="C79" s="48" t="s">
        <v>90</v>
      </c>
      <c r="D79" s="60">
        <f t="shared" si="2"/>
        <v>0</v>
      </c>
      <c r="E79" s="73">
        <f>'remanentes 2012'!E79+'Presupuestacion estatal'!E79+'Presupuestacion federal'!E79+'Ingresos Propios'!E79+COECYTJAL!E79</f>
        <v>0</v>
      </c>
      <c r="F79" s="73">
        <f>'remanentes 2012'!F79+'Presupuestacion estatal'!F79+'Presupuestacion federal'!F79+'Ingresos Propios'!F79</f>
        <v>0</v>
      </c>
      <c r="G79" s="73">
        <f>'remanentes 2012'!G79+'Presupuestacion estatal'!G79+'Presupuestacion federal'!G79+'Ingresos Propios'!G79</f>
        <v>0</v>
      </c>
      <c r="H79" s="73">
        <f>'remanentes 2012'!H79+'Presupuestacion estatal'!H79+'Presupuestacion federal'!H79+'Ingresos Propios'!H79</f>
        <v>0</v>
      </c>
      <c r="I79" s="73">
        <f>'remanentes 2012'!I79+'Presupuestacion estatal'!I79+'Presupuestacion federal'!I79+'Ingresos Propios'!I79</f>
        <v>0</v>
      </c>
      <c r="J79" s="73">
        <f>'remanentes 2012'!J79+'Presupuestacion estatal'!J79+'Presupuestacion federal'!J79+'Ingresos Propios'!J79</f>
        <v>0</v>
      </c>
      <c r="K79" s="73">
        <f>'remanentes 2012'!K79+'Presupuestacion estatal'!K79+'Presupuestacion federal'!K79+'Ingresos Propios'!K79</f>
        <v>0</v>
      </c>
      <c r="L79" s="73">
        <f>'remanentes 2012'!L79+'Presupuestacion estatal'!L79+'Presupuestacion federal'!L79+'Ingresos Propios'!L79</f>
        <v>0</v>
      </c>
      <c r="M79" s="73">
        <f>'remanentes 2012'!M79+'Presupuestacion estatal'!M79+'Presupuestacion federal'!M79+'Ingresos Propios'!M79</f>
        <v>0</v>
      </c>
      <c r="N79" s="73">
        <f>'remanentes 2012'!N79+'Presupuestacion estatal'!N79+'Presupuestacion federal'!N79+'Ingresos Propios'!N79</f>
        <v>0</v>
      </c>
      <c r="O79" s="73">
        <f>'remanentes 2012'!O79+'Presupuestacion estatal'!O79+'Presupuestacion federal'!O79+'Ingresos Propios'!O79</f>
        <v>0</v>
      </c>
      <c r="P79" s="73">
        <f>'remanentes 2012'!P79+'Presupuestacion estatal'!P79+'Presupuestacion federal'!P79+'Ingresos Propios'!P79</f>
        <v>0</v>
      </c>
      <c r="Q79" s="32"/>
    </row>
    <row r="80" spans="1:18" s="33" customFormat="1" x14ac:dyDescent="0.2">
      <c r="A80" s="53">
        <v>3342</v>
      </c>
      <c r="B80" s="53"/>
      <c r="C80" s="48" t="s">
        <v>91</v>
      </c>
      <c r="D80" s="60">
        <f t="shared" si="2"/>
        <v>0</v>
      </c>
      <c r="E80" s="73">
        <f>'remanentes 2012'!E80+'Presupuestacion estatal'!E80+'Presupuestacion federal'!E80+'Ingresos Propios'!E80+COECYTJAL!E80</f>
        <v>0</v>
      </c>
      <c r="F80" s="73">
        <f>'remanentes 2012'!F80+'Presupuestacion estatal'!F80+'Presupuestacion federal'!F80+'Ingresos Propios'!F80</f>
        <v>0</v>
      </c>
      <c r="G80" s="73">
        <f>'remanentes 2012'!G80+'Presupuestacion estatal'!G80+'Presupuestacion federal'!G80+'Ingresos Propios'!G80</f>
        <v>0</v>
      </c>
      <c r="H80" s="73">
        <f>'remanentes 2012'!H80+'Presupuestacion estatal'!H80+'Presupuestacion federal'!H80+'Ingresos Propios'!H80</f>
        <v>0</v>
      </c>
      <c r="I80" s="73">
        <f>'remanentes 2012'!I80+'Presupuestacion estatal'!I80+'Presupuestacion federal'!I80+'Ingresos Propios'!I80</f>
        <v>0</v>
      </c>
      <c r="J80" s="73">
        <f>'remanentes 2012'!J80+'Presupuestacion estatal'!J80+'Presupuestacion federal'!J80+'Ingresos Propios'!J80</f>
        <v>0</v>
      </c>
      <c r="K80" s="73">
        <f>'remanentes 2012'!K80+'Presupuestacion estatal'!K80+'Presupuestacion federal'!K80+'Ingresos Propios'!K80</f>
        <v>0</v>
      </c>
      <c r="L80" s="73">
        <f>'remanentes 2012'!L80+'Presupuestacion estatal'!L80+'Presupuestacion federal'!L80+'Ingresos Propios'!L80</f>
        <v>0</v>
      </c>
      <c r="M80" s="73">
        <f>'remanentes 2012'!M80+'Presupuestacion estatal'!M80+'Presupuestacion federal'!M80+'Ingresos Propios'!M80</f>
        <v>0</v>
      </c>
      <c r="N80" s="73">
        <f>'remanentes 2012'!N80+'Presupuestacion estatal'!N80+'Presupuestacion federal'!N80+'Ingresos Propios'!N80</f>
        <v>0</v>
      </c>
      <c r="O80" s="73">
        <f>'remanentes 2012'!O80+'Presupuestacion estatal'!O80+'Presupuestacion federal'!O80+'Ingresos Propios'!O80</f>
        <v>0</v>
      </c>
      <c r="P80" s="73">
        <f>'remanentes 2012'!P80+'Presupuestacion estatal'!P80+'Presupuestacion federal'!P80+'Ingresos Propios'!P80</f>
        <v>0</v>
      </c>
      <c r="Q80" s="32"/>
    </row>
    <row r="81" spans="1:17" s="33" customFormat="1" ht="24" x14ac:dyDescent="0.2">
      <c r="A81" s="53">
        <v>3361</v>
      </c>
      <c r="B81" s="53"/>
      <c r="C81" s="48" t="s">
        <v>92</v>
      </c>
      <c r="D81" s="60">
        <f t="shared" si="2"/>
        <v>0</v>
      </c>
      <c r="E81" s="73">
        <f>'remanentes 2012'!E81+'Presupuestacion estatal'!E81+'Presupuestacion federal'!E81+'Ingresos Propios'!E81+COECYTJAL!E81</f>
        <v>0</v>
      </c>
      <c r="F81" s="73">
        <f>'remanentes 2012'!F81+'Presupuestacion estatal'!F81+'Presupuestacion federal'!F81+'Ingresos Propios'!F81</f>
        <v>0</v>
      </c>
      <c r="G81" s="73">
        <f>'remanentes 2012'!G81+'Presupuestacion estatal'!G81+'Presupuestacion federal'!G81+'Ingresos Propios'!G81</f>
        <v>0</v>
      </c>
      <c r="H81" s="73">
        <f>'remanentes 2012'!H81+'Presupuestacion estatal'!H81+'Presupuestacion federal'!H81+'Ingresos Propios'!H81</f>
        <v>0</v>
      </c>
      <c r="I81" s="73">
        <f>'remanentes 2012'!I81+'Presupuestacion estatal'!I81+'Presupuestacion federal'!I81+'Ingresos Propios'!I81</f>
        <v>0</v>
      </c>
      <c r="J81" s="73">
        <f>'remanentes 2012'!J81+'Presupuestacion estatal'!J81+'Presupuestacion federal'!J81+'Ingresos Propios'!J81</f>
        <v>0</v>
      </c>
      <c r="K81" s="73">
        <f>'remanentes 2012'!K81+'Presupuestacion estatal'!K81+'Presupuestacion federal'!K81+'Ingresos Propios'!K81</f>
        <v>0</v>
      </c>
      <c r="L81" s="73">
        <f>'remanentes 2012'!L81+'Presupuestacion estatal'!L81+'Presupuestacion federal'!L81+'Ingresos Propios'!L81</f>
        <v>0</v>
      </c>
      <c r="M81" s="73">
        <f>'remanentes 2012'!M81+'Presupuestacion estatal'!M81+'Presupuestacion federal'!M81+'Ingresos Propios'!M81</f>
        <v>0</v>
      </c>
      <c r="N81" s="73">
        <f>'remanentes 2012'!N81+'Presupuestacion estatal'!N81+'Presupuestacion federal'!N81+'Ingresos Propios'!N81</f>
        <v>0</v>
      </c>
      <c r="O81" s="73">
        <f>'remanentes 2012'!O81+'Presupuestacion estatal'!O81+'Presupuestacion federal'!O81+'Ingresos Propios'!O81</f>
        <v>0</v>
      </c>
      <c r="P81" s="73">
        <f>'remanentes 2012'!P81+'Presupuestacion estatal'!P81+'Presupuestacion federal'!P81+'Ingresos Propios'!P81</f>
        <v>0</v>
      </c>
      <c r="Q81" s="32"/>
    </row>
    <row r="82" spans="1:17" s="33" customFormat="1" x14ac:dyDescent="0.2">
      <c r="A82" s="53">
        <v>3362</v>
      </c>
      <c r="B82" s="53"/>
      <c r="C82" s="48" t="s">
        <v>93</v>
      </c>
      <c r="D82" s="60">
        <f t="shared" si="2"/>
        <v>0</v>
      </c>
      <c r="E82" s="73">
        <f>'remanentes 2012'!E82+'Presupuestacion estatal'!E82+'Presupuestacion federal'!E82+'Ingresos Propios'!E82+COECYTJAL!E82</f>
        <v>0</v>
      </c>
      <c r="F82" s="73">
        <f>'remanentes 2012'!F82+'Presupuestacion estatal'!F82+'Presupuestacion federal'!F82+'Ingresos Propios'!F82</f>
        <v>0</v>
      </c>
      <c r="G82" s="73">
        <f>'remanentes 2012'!G82+'Presupuestacion estatal'!G82+'Presupuestacion federal'!G82+'Ingresos Propios'!G82</f>
        <v>0</v>
      </c>
      <c r="H82" s="73">
        <f>'remanentes 2012'!H82+'Presupuestacion estatal'!H82+'Presupuestacion federal'!H82+'Ingresos Propios'!H82</f>
        <v>0</v>
      </c>
      <c r="I82" s="73">
        <f>'remanentes 2012'!I82+'Presupuestacion estatal'!I82+'Presupuestacion federal'!I82+'Ingresos Propios'!I82</f>
        <v>0</v>
      </c>
      <c r="J82" s="73">
        <f>'remanentes 2012'!J82+'Presupuestacion estatal'!J82+'Presupuestacion federal'!J82+'Ingresos Propios'!J82</f>
        <v>0</v>
      </c>
      <c r="K82" s="73">
        <f>'remanentes 2012'!K82+'Presupuestacion estatal'!K82+'Presupuestacion federal'!K82+'Ingresos Propios'!K82</f>
        <v>0</v>
      </c>
      <c r="L82" s="73">
        <f>'remanentes 2012'!L82+'Presupuestacion estatal'!L82+'Presupuestacion federal'!L82+'Ingresos Propios'!L82</f>
        <v>0</v>
      </c>
      <c r="M82" s="73">
        <f>'remanentes 2012'!M82+'Presupuestacion estatal'!M82+'Presupuestacion federal'!M82+'Ingresos Propios'!M82</f>
        <v>0</v>
      </c>
      <c r="N82" s="73">
        <f>'remanentes 2012'!N82+'Presupuestacion estatal'!N82+'Presupuestacion federal'!N82+'Ingresos Propios'!N82</f>
        <v>0</v>
      </c>
      <c r="O82" s="73">
        <f>'remanentes 2012'!O82+'Presupuestacion estatal'!O82+'Presupuestacion federal'!O82+'Ingresos Propios'!O82</f>
        <v>0</v>
      </c>
      <c r="P82" s="73">
        <f>'remanentes 2012'!P82+'Presupuestacion estatal'!P82+'Presupuestacion federal'!P82+'Ingresos Propios'!P82</f>
        <v>0</v>
      </c>
      <c r="Q82" s="32"/>
    </row>
    <row r="83" spans="1:17" s="33" customFormat="1" x14ac:dyDescent="0.2">
      <c r="A83" s="53">
        <v>3381</v>
      </c>
      <c r="B83" s="53"/>
      <c r="C83" s="48" t="s">
        <v>94</v>
      </c>
      <c r="D83" s="60">
        <f t="shared" si="2"/>
        <v>0</v>
      </c>
      <c r="E83" s="73">
        <f>'remanentes 2012'!E83+'Presupuestacion estatal'!E83+'Presupuestacion federal'!E83+'Ingresos Propios'!E83+COECYTJAL!E83</f>
        <v>0</v>
      </c>
      <c r="F83" s="73">
        <f>'remanentes 2012'!F83+'Presupuestacion estatal'!F83+'Presupuestacion federal'!F83+'Ingresos Propios'!F83</f>
        <v>0</v>
      </c>
      <c r="G83" s="73">
        <f>'remanentes 2012'!G83+'Presupuestacion estatal'!G83+'Presupuestacion federal'!G83+'Ingresos Propios'!G83</f>
        <v>0</v>
      </c>
      <c r="H83" s="73">
        <f>'remanentes 2012'!H83+'Presupuestacion estatal'!H83+'Presupuestacion federal'!H83+'Ingresos Propios'!H83</f>
        <v>0</v>
      </c>
      <c r="I83" s="73">
        <f>'remanentes 2012'!I83+'Presupuestacion estatal'!I83+'Presupuestacion federal'!I83+'Ingresos Propios'!I83</f>
        <v>0</v>
      </c>
      <c r="J83" s="73">
        <f>'remanentes 2012'!J83+'Presupuestacion estatal'!J83+'Presupuestacion federal'!J83+'Ingresos Propios'!J83</f>
        <v>0</v>
      </c>
      <c r="K83" s="73">
        <f>'remanentes 2012'!K83+'Presupuestacion estatal'!K83+'Presupuestacion federal'!K83+'Ingresos Propios'!K83</f>
        <v>0</v>
      </c>
      <c r="L83" s="73">
        <f>'remanentes 2012'!L83+'Presupuestacion estatal'!L83+'Presupuestacion federal'!L83+'Ingresos Propios'!L83</f>
        <v>0</v>
      </c>
      <c r="M83" s="73">
        <f>'remanentes 2012'!M83+'Presupuestacion estatal'!M83+'Presupuestacion federal'!M83+'Ingresos Propios'!M83</f>
        <v>0</v>
      </c>
      <c r="N83" s="73">
        <f>'remanentes 2012'!N83+'Presupuestacion estatal'!N83+'Presupuestacion federal'!N83+'Ingresos Propios'!N83</f>
        <v>0</v>
      </c>
      <c r="O83" s="73">
        <f>'remanentes 2012'!O83+'Presupuestacion estatal'!O83+'Presupuestacion federal'!O83+'Ingresos Propios'!O83</f>
        <v>0</v>
      </c>
      <c r="P83" s="73">
        <f>'remanentes 2012'!P83+'Presupuestacion estatal'!P83+'Presupuestacion federal'!P83+'Ingresos Propios'!P83</f>
        <v>0</v>
      </c>
      <c r="Q83" s="32"/>
    </row>
    <row r="84" spans="1:17" s="33" customFormat="1" ht="24" x14ac:dyDescent="0.2">
      <c r="A84" s="53">
        <v>3391</v>
      </c>
      <c r="B84" s="53"/>
      <c r="C84" s="48" t="s">
        <v>95</v>
      </c>
      <c r="D84" s="60">
        <f t="shared" si="2"/>
        <v>0</v>
      </c>
      <c r="E84" s="73">
        <f>'remanentes 2012'!E84+'Presupuestacion estatal'!E84+'Presupuestacion federal'!E84+'Ingresos Propios'!E84+COECYTJAL!E84</f>
        <v>0</v>
      </c>
      <c r="F84" s="73">
        <f>'remanentes 2012'!F84+'Presupuestacion estatal'!F84+'Presupuestacion federal'!F84+'Ingresos Propios'!F84</f>
        <v>0</v>
      </c>
      <c r="G84" s="73">
        <f>'remanentes 2012'!G84+'Presupuestacion estatal'!G84+'Presupuestacion federal'!G84+'Ingresos Propios'!G84</f>
        <v>0</v>
      </c>
      <c r="H84" s="73">
        <f>'remanentes 2012'!H84+'Presupuestacion estatal'!H84+'Presupuestacion federal'!H84+'Ingresos Propios'!H84</f>
        <v>0</v>
      </c>
      <c r="I84" s="73">
        <f>'remanentes 2012'!I84+'Presupuestacion estatal'!I84+'Presupuestacion federal'!I84+'Ingresos Propios'!I84</f>
        <v>0</v>
      </c>
      <c r="J84" s="73">
        <f>'remanentes 2012'!J84+'Presupuestacion estatal'!J84+'Presupuestacion federal'!J84+'Ingresos Propios'!J84</f>
        <v>0</v>
      </c>
      <c r="K84" s="73">
        <f>'remanentes 2012'!K84+'Presupuestacion estatal'!K84+'Presupuestacion federal'!K84+'Ingresos Propios'!K84</f>
        <v>0</v>
      </c>
      <c r="L84" s="73">
        <f>'remanentes 2012'!L84+'Presupuestacion estatal'!L84+'Presupuestacion federal'!L84+'Ingresos Propios'!L84</f>
        <v>0</v>
      </c>
      <c r="M84" s="73">
        <f>'remanentes 2012'!M84+'Presupuestacion estatal'!M84+'Presupuestacion federal'!M84+'Ingresos Propios'!M84</f>
        <v>0</v>
      </c>
      <c r="N84" s="73">
        <f>'remanentes 2012'!N84+'Presupuestacion estatal'!N84+'Presupuestacion federal'!N84+'Ingresos Propios'!N84</f>
        <v>0</v>
      </c>
      <c r="O84" s="73">
        <f>'remanentes 2012'!O84+'Presupuestacion estatal'!O84+'Presupuestacion federal'!O84+'Ingresos Propios'!O84</f>
        <v>0</v>
      </c>
      <c r="P84" s="73">
        <f>'remanentes 2012'!P84+'Presupuestacion estatal'!P84+'Presupuestacion federal'!P84+'Ingresos Propios'!P84</f>
        <v>0</v>
      </c>
      <c r="Q84" s="32"/>
    </row>
    <row r="85" spans="1:17" s="33" customFormat="1" x14ac:dyDescent="0.2">
      <c r="A85" s="53">
        <v>3411</v>
      </c>
      <c r="B85" s="53"/>
      <c r="C85" s="48" t="s">
        <v>96</v>
      </c>
      <c r="D85" s="60">
        <f t="shared" si="2"/>
        <v>0</v>
      </c>
      <c r="E85" s="73">
        <f>'remanentes 2012'!E85+'Presupuestacion estatal'!E85+'Presupuestacion federal'!E85+'Ingresos Propios'!E85+COECYTJAL!E85</f>
        <v>0</v>
      </c>
      <c r="F85" s="73">
        <f>'remanentes 2012'!F85+'Presupuestacion estatal'!F85+'Presupuestacion federal'!F85+'Ingresos Propios'!F85</f>
        <v>0</v>
      </c>
      <c r="G85" s="73">
        <f>'remanentes 2012'!G85+'Presupuestacion estatal'!G85+'Presupuestacion federal'!G85+'Ingresos Propios'!G85</f>
        <v>0</v>
      </c>
      <c r="H85" s="73">
        <f>'remanentes 2012'!H85+'Presupuestacion estatal'!H85+'Presupuestacion federal'!H85+'Ingresos Propios'!H85</f>
        <v>0</v>
      </c>
      <c r="I85" s="73">
        <f>'remanentes 2012'!I85+'Presupuestacion estatal'!I85+'Presupuestacion federal'!I85+'Ingresos Propios'!I85</f>
        <v>0</v>
      </c>
      <c r="J85" s="73">
        <f>'remanentes 2012'!J85+'Presupuestacion estatal'!J85+'Presupuestacion federal'!J85+'Ingresos Propios'!J85</f>
        <v>0</v>
      </c>
      <c r="K85" s="73">
        <f>'remanentes 2012'!K85+'Presupuestacion estatal'!K85+'Presupuestacion federal'!K85+'Ingresos Propios'!K85</f>
        <v>0</v>
      </c>
      <c r="L85" s="73">
        <f>'remanentes 2012'!L85+'Presupuestacion estatal'!L85+'Presupuestacion federal'!L85+'Ingresos Propios'!L85</f>
        <v>0</v>
      </c>
      <c r="M85" s="73">
        <f>'remanentes 2012'!M85+'Presupuestacion estatal'!M85+'Presupuestacion federal'!M85+'Ingresos Propios'!M85</f>
        <v>0</v>
      </c>
      <c r="N85" s="73">
        <f>'remanentes 2012'!N85+'Presupuestacion estatal'!N85+'Presupuestacion federal'!N85+'Ingresos Propios'!N85</f>
        <v>0</v>
      </c>
      <c r="O85" s="73">
        <f>'remanentes 2012'!O85+'Presupuestacion estatal'!O85+'Presupuestacion federal'!O85+'Ingresos Propios'!O85</f>
        <v>0</v>
      </c>
      <c r="P85" s="73">
        <f>'remanentes 2012'!P85+'Presupuestacion estatal'!P85+'Presupuestacion federal'!P85+'Ingresos Propios'!P85</f>
        <v>0</v>
      </c>
      <c r="Q85" s="32"/>
    </row>
    <row r="86" spans="1:17" s="33" customFormat="1" x14ac:dyDescent="0.2">
      <c r="A86" s="53">
        <v>3451</v>
      </c>
      <c r="B86" s="53"/>
      <c r="C86" s="48" t="s">
        <v>97</v>
      </c>
      <c r="D86" s="60">
        <f t="shared" si="2"/>
        <v>0</v>
      </c>
      <c r="E86" s="73">
        <f>'remanentes 2012'!E86+'Presupuestacion estatal'!E86+'Presupuestacion federal'!E86+'Ingresos Propios'!E86+COECYTJAL!E86</f>
        <v>0</v>
      </c>
      <c r="F86" s="73">
        <f>'remanentes 2012'!F86+'Presupuestacion estatal'!F86+'Presupuestacion federal'!F86+'Ingresos Propios'!F86</f>
        <v>0</v>
      </c>
      <c r="G86" s="73">
        <f>'remanentes 2012'!G86+'Presupuestacion estatal'!G86+'Presupuestacion federal'!G86+'Ingresos Propios'!G86</f>
        <v>0</v>
      </c>
      <c r="H86" s="73">
        <f>'remanentes 2012'!H86+'Presupuestacion estatal'!H86+'Presupuestacion federal'!H86+'Ingresos Propios'!H86</f>
        <v>0</v>
      </c>
      <c r="I86" s="73">
        <f>'remanentes 2012'!I86+'Presupuestacion estatal'!I86+'Presupuestacion federal'!I86+'Ingresos Propios'!I86</f>
        <v>0</v>
      </c>
      <c r="J86" s="73">
        <f>'remanentes 2012'!J86+'Presupuestacion estatal'!J86+'Presupuestacion federal'!J86+'Ingresos Propios'!J86</f>
        <v>0</v>
      </c>
      <c r="K86" s="73">
        <f>'remanentes 2012'!K86+'Presupuestacion estatal'!K86+'Presupuestacion federal'!K86+'Ingresos Propios'!K86</f>
        <v>0</v>
      </c>
      <c r="L86" s="73">
        <f>'remanentes 2012'!L86+'Presupuestacion estatal'!L86+'Presupuestacion federal'!L86+'Ingresos Propios'!L86</f>
        <v>0</v>
      </c>
      <c r="M86" s="73">
        <f>'remanentes 2012'!M86+'Presupuestacion estatal'!M86+'Presupuestacion federal'!M86+'Ingresos Propios'!M86</f>
        <v>0</v>
      </c>
      <c r="N86" s="73">
        <f>'remanentes 2012'!N86+'Presupuestacion estatal'!N86+'Presupuestacion federal'!N86+'Ingresos Propios'!N86</f>
        <v>0</v>
      </c>
      <c r="O86" s="73">
        <f>'remanentes 2012'!O86+'Presupuestacion estatal'!O86+'Presupuestacion federal'!O86+'Ingresos Propios'!O86</f>
        <v>0</v>
      </c>
      <c r="P86" s="73">
        <f>'remanentes 2012'!P86+'Presupuestacion estatal'!P86+'Presupuestacion federal'!P86+'Ingresos Propios'!P86</f>
        <v>0</v>
      </c>
      <c r="Q86" s="32"/>
    </row>
    <row r="87" spans="1:17" s="20" customFormat="1" x14ac:dyDescent="0.2">
      <c r="A87" s="53">
        <v>3471</v>
      </c>
      <c r="B87" s="53"/>
      <c r="C87" s="48" t="s">
        <v>98</v>
      </c>
      <c r="D87" s="60">
        <f t="shared" si="2"/>
        <v>0</v>
      </c>
      <c r="E87" s="73">
        <f>'remanentes 2012'!E87+'Presupuestacion estatal'!E87+'Presupuestacion federal'!E87+'Ingresos Propios'!E87+COECYTJAL!E87</f>
        <v>0</v>
      </c>
      <c r="F87" s="73">
        <f>'remanentes 2012'!F87+'Presupuestacion estatal'!F87+'Presupuestacion federal'!F87+'Ingresos Propios'!F87</f>
        <v>0</v>
      </c>
      <c r="G87" s="73">
        <f>'remanentes 2012'!G87+'Presupuestacion estatal'!G87+'Presupuestacion federal'!G87+'Ingresos Propios'!G87</f>
        <v>0</v>
      </c>
      <c r="H87" s="73">
        <f>'remanentes 2012'!H87+'Presupuestacion estatal'!H87+'Presupuestacion federal'!H87+'Ingresos Propios'!H87</f>
        <v>0</v>
      </c>
      <c r="I87" s="73">
        <f>'remanentes 2012'!I87+'Presupuestacion estatal'!I87+'Presupuestacion federal'!I87+'Ingresos Propios'!I87</f>
        <v>0</v>
      </c>
      <c r="J87" s="73">
        <f>'remanentes 2012'!J87+'Presupuestacion estatal'!J87+'Presupuestacion federal'!J87+'Ingresos Propios'!J87</f>
        <v>0</v>
      </c>
      <c r="K87" s="73">
        <f>'remanentes 2012'!K87+'Presupuestacion estatal'!K87+'Presupuestacion federal'!K87+'Ingresos Propios'!K87</f>
        <v>0</v>
      </c>
      <c r="L87" s="73">
        <f>'remanentes 2012'!L87+'Presupuestacion estatal'!L87+'Presupuestacion federal'!L87+'Ingresos Propios'!L87</f>
        <v>0</v>
      </c>
      <c r="M87" s="73">
        <f>'remanentes 2012'!M87+'Presupuestacion estatal'!M87+'Presupuestacion federal'!M87+'Ingresos Propios'!M87</f>
        <v>0</v>
      </c>
      <c r="N87" s="73">
        <f>'remanentes 2012'!N87+'Presupuestacion estatal'!N87+'Presupuestacion federal'!N87+'Ingresos Propios'!N87</f>
        <v>0</v>
      </c>
      <c r="O87" s="73">
        <f>'remanentes 2012'!O87+'Presupuestacion estatal'!O87+'Presupuestacion federal'!O87+'Ingresos Propios'!O87</f>
        <v>0</v>
      </c>
      <c r="P87" s="73">
        <f>'remanentes 2012'!P87+'Presupuestacion estatal'!P87+'Presupuestacion federal'!P87+'Ingresos Propios'!P87</f>
        <v>0</v>
      </c>
      <c r="Q87" s="29"/>
    </row>
    <row r="88" spans="1:17" s="20" customFormat="1" ht="24" x14ac:dyDescent="0.2">
      <c r="A88" s="53">
        <v>3511</v>
      </c>
      <c r="B88" s="53"/>
      <c r="C88" s="48" t="s">
        <v>99</v>
      </c>
      <c r="D88" s="60">
        <f t="shared" si="2"/>
        <v>0</v>
      </c>
      <c r="E88" s="73">
        <f>'remanentes 2012'!E88+'Presupuestacion estatal'!E88+'Presupuestacion federal'!E88+'Ingresos Propios'!E88+COECYTJAL!E88</f>
        <v>0</v>
      </c>
      <c r="F88" s="73">
        <f>'remanentes 2012'!F88+'Presupuestacion estatal'!F88+'Presupuestacion federal'!F88+'Ingresos Propios'!F88</f>
        <v>0</v>
      </c>
      <c r="G88" s="73">
        <f>'remanentes 2012'!G88+'Presupuestacion estatal'!G88+'Presupuestacion federal'!G88+'Ingresos Propios'!G88</f>
        <v>0</v>
      </c>
      <c r="H88" s="73">
        <f>'remanentes 2012'!H88+'Presupuestacion estatal'!H88+'Presupuestacion federal'!H88+'Ingresos Propios'!H88</f>
        <v>0</v>
      </c>
      <c r="I88" s="73">
        <f>'remanentes 2012'!I88+'Presupuestacion estatal'!I88+'Presupuestacion federal'!I88+'Ingresos Propios'!I88</f>
        <v>0</v>
      </c>
      <c r="J88" s="73">
        <f>'remanentes 2012'!J88+'Presupuestacion estatal'!J88+'Presupuestacion federal'!J88+'Ingresos Propios'!J88</f>
        <v>0</v>
      </c>
      <c r="K88" s="73">
        <f>'remanentes 2012'!K88+'Presupuestacion estatal'!K88+'Presupuestacion federal'!K88+'Ingresos Propios'!K88</f>
        <v>0</v>
      </c>
      <c r="L88" s="73">
        <f>'remanentes 2012'!L88+'Presupuestacion estatal'!L88+'Presupuestacion federal'!L88+'Ingresos Propios'!L88</f>
        <v>0</v>
      </c>
      <c r="M88" s="73">
        <f>'remanentes 2012'!M88+'Presupuestacion estatal'!M88+'Presupuestacion federal'!M88+'Ingresos Propios'!M88</f>
        <v>0</v>
      </c>
      <c r="N88" s="73">
        <f>'remanentes 2012'!N88+'Presupuestacion estatal'!N88+'Presupuestacion federal'!N88+'Ingresos Propios'!N88</f>
        <v>0</v>
      </c>
      <c r="O88" s="73">
        <f>'remanentes 2012'!O88+'Presupuestacion estatal'!O88+'Presupuestacion federal'!O88+'Ingresos Propios'!O88</f>
        <v>0</v>
      </c>
      <c r="P88" s="73">
        <f>'remanentes 2012'!P88+'Presupuestacion estatal'!P88+'Presupuestacion federal'!P88+'Ingresos Propios'!P88</f>
        <v>0</v>
      </c>
      <c r="Q88" s="29"/>
    </row>
    <row r="89" spans="1:17" s="33" customFormat="1" ht="36" x14ac:dyDescent="0.2">
      <c r="A89" s="53">
        <v>3531</v>
      </c>
      <c r="B89" s="53"/>
      <c r="C89" s="48" t="s">
        <v>100</v>
      </c>
      <c r="D89" s="60">
        <f t="shared" si="2"/>
        <v>0</v>
      </c>
      <c r="E89" s="73">
        <f>'remanentes 2012'!E89+'Presupuestacion estatal'!E89+'Presupuestacion federal'!E89+'Ingresos Propios'!E89+COECYTJAL!E89</f>
        <v>0</v>
      </c>
      <c r="F89" s="73">
        <f>'remanentes 2012'!F89+'Presupuestacion estatal'!F89+'Presupuestacion federal'!F89+'Ingresos Propios'!F89</f>
        <v>0</v>
      </c>
      <c r="G89" s="73">
        <f>'remanentes 2012'!G89+'Presupuestacion estatal'!G89+'Presupuestacion federal'!G89+'Ingresos Propios'!G89</f>
        <v>0</v>
      </c>
      <c r="H89" s="73">
        <f>'remanentes 2012'!H89+'Presupuestacion estatal'!H89+'Presupuestacion federal'!H89+'Ingresos Propios'!H89</f>
        <v>0</v>
      </c>
      <c r="I89" s="73">
        <f>'remanentes 2012'!I89+'Presupuestacion estatal'!I89+'Presupuestacion federal'!I89+'Ingresos Propios'!I89</f>
        <v>0</v>
      </c>
      <c r="J89" s="73">
        <f>'remanentes 2012'!J89+'Presupuestacion estatal'!J89+'Presupuestacion federal'!J89+'Ingresos Propios'!J89</f>
        <v>0</v>
      </c>
      <c r="K89" s="73">
        <f>'remanentes 2012'!K89+'Presupuestacion estatal'!K89+'Presupuestacion federal'!K89+'Ingresos Propios'!K89</f>
        <v>0</v>
      </c>
      <c r="L89" s="73">
        <f>'remanentes 2012'!L89+'Presupuestacion estatal'!L89+'Presupuestacion federal'!L89+'Ingresos Propios'!L89</f>
        <v>0</v>
      </c>
      <c r="M89" s="73">
        <f>'remanentes 2012'!M89+'Presupuestacion estatal'!M89+'Presupuestacion federal'!M89+'Ingresos Propios'!M89</f>
        <v>0</v>
      </c>
      <c r="N89" s="73">
        <f>'remanentes 2012'!N89+'Presupuestacion estatal'!N89+'Presupuestacion federal'!N89+'Ingresos Propios'!N89</f>
        <v>0</v>
      </c>
      <c r="O89" s="73">
        <f>'remanentes 2012'!O89+'Presupuestacion estatal'!O89+'Presupuestacion federal'!O89+'Ingresos Propios'!O89</f>
        <v>0</v>
      </c>
      <c r="P89" s="73">
        <f>'remanentes 2012'!P89+'Presupuestacion estatal'!P89+'Presupuestacion federal'!P89+'Ingresos Propios'!P89</f>
        <v>0</v>
      </c>
      <c r="Q89" s="32"/>
    </row>
    <row r="90" spans="1:17" s="33" customFormat="1" ht="36" x14ac:dyDescent="0.2">
      <c r="A90" s="53">
        <v>3541</v>
      </c>
      <c r="B90" s="53"/>
      <c r="C90" s="48" t="s">
        <v>101</v>
      </c>
      <c r="D90" s="60">
        <f t="shared" si="2"/>
        <v>0</v>
      </c>
      <c r="E90" s="73">
        <f>'remanentes 2012'!E90+'Presupuestacion estatal'!E90+'Presupuestacion federal'!E90+'Ingresos Propios'!E90+COECYTJAL!E90</f>
        <v>0</v>
      </c>
      <c r="F90" s="73">
        <f>'remanentes 2012'!F90+'Presupuestacion estatal'!F90+'Presupuestacion federal'!F90+'Ingresos Propios'!F90</f>
        <v>0</v>
      </c>
      <c r="G90" s="73">
        <f>'remanentes 2012'!G90+'Presupuestacion estatal'!G90+'Presupuestacion federal'!G90+'Ingresos Propios'!G90</f>
        <v>0</v>
      </c>
      <c r="H90" s="73">
        <f>'remanentes 2012'!H90+'Presupuestacion estatal'!H90+'Presupuestacion federal'!H90+'Ingresos Propios'!H90</f>
        <v>0</v>
      </c>
      <c r="I90" s="73">
        <f>'remanentes 2012'!I90+'Presupuestacion estatal'!I90+'Presupuestacion federal'!I90+'Ingresos Propios'!I90</f>
        <v>0</v>
      </c>
      <c r="J90" s="73">
        <f>'remanentes 2012'!J90+'Presupuestacion estatal'!J90+'Presupuestacion federal'!J90+'Ingresos Propios'!J90</f>
        <v>0</v>
      </c>
      <c r="K90" s="73">
        <f>'remanentes 2012'!K90+'Presupuestacion estatal'!K90+'Presupuestacion federal'!K90+'Ingresos Propios'!K90</f>
        <v>0</v>
      </c>
      <c r="L90" s="73">
        <f>'remanentes 2012'!L90+'Presupuestacion estatal'!L90+'Presupuestacion federal'!L90+'Ingresos Propios'!L90</f>
        <v>0</v>
      </c>
      <c r="M90" s="73">
        <f>'remanentes 2012'!M90+'Presupuestacion estatal'!M90+'Presupuestacion federal'!M90+'Ingresos Propios'!M90</f>
        <v>0</v>
      </c>
      <c r="N90" s="73">
        <f>'remanentes 2012'!N90+'Presupuestacion estatal'!N90+'Presupuestacion federal'!N90+'Ingresos Propios'!N90</f>
        <v>0</v>
      </c>
      <c r="O90" s="73">
        <f>'remanentes 2012'!O90+'Presupuestacion estatal'!O90+'Presupuestacion federal'!O90+'Ingresos Propios'!O90</f>
        <v>0</v>
      </c>
      <c r="P90" s="73">
        <f>'remanentes 2012'!P90+'Presupuestacion estatal'!P90+'Presupuestacion federal'!P90+'Ingresos Propios'!P90</f>
        <v>0</v>
      </c>
      <c r="Q90" s="32"/>
    </row>
    <row r="91" spans="1:17" s="33" customFormat="1" ht="24" x14ac:dyDescent="0.2">
      <c r="A91" s="53">
        <v>3551</v>
      </c>
      <c r="B91" s="53"/>
      <c r="C91" s="48" t="s">
        <v>102</v>
      </c>
      <c r="D91" s="60">
        <f t="shared" si="2"/>
        <v>0</v>
      </c>
      <c r="E91" s="73">
        <f>'remanentes 2012'!E91+'Presupuestacion estatal'!E91+'Presupuestacion federal'!E91+'Ingresos Propios'!E91+COECYTJAL!E91</f>
        <v>0</v>
      </c>
      <c r="F91" s="73">
        <f>'remanentes 2012'!F91+'Presupuestacion estatal'!F91+'Presupuestacion federal'!F91+'Ingresos Propios'!F91</f>
        <v>0</v>
      </c>
      <c r="G91" s="73">
        <f>'remanentes 2012'!G91+'Presupuestacion estatal'!G91+'Presupuestacion federal'!G91+'Ingresos Propios'!G91</f>
        <v>0</v>
      </c>
      <c r="H91" s="73">
        <f>'remanentes 2012'!H91+'Presupuestacion estatal'!H91+'Presupuestacion federal'!H91+'Ingresos Propios'!H91</f>
        <v>0</v>
      </c>
      <c r="I91" s="73">
        <f>'remanentes 2012'!I91+'Presupuestacion estatal'!I91+'Presupuestacion federal'!I91+'Ingresos Propios'!I91</f>
        <v>0</v>
      </c>
      <c r="J91" s="73">
        <f>'remanentes 2012'!J91+'Presupuestacion estatal'!J91+'Presupuestacion federal'!J91+'Ingresos Propios'!J91</f>
        <v>0</v>
      </c>
      <c r="K91" s="73">
        <f>'remanentes 2012'!K91+'Presupuestacion estatal'!K91+'Presupuestacion federal'!K91+'Ingresos Propios'!K91</f>
        <v>0</v>
      </c>
      <c r="L91" s="73">
        <f>'remanentes 2012'!L91+'Presupuestacion estatal'!L91+'Presupuestacion federal'!L91+'Ingresos Propios'!L91</f>
        <v>0</v>
      </c>
      <c r="M91" s="73">
        <f>'remanentes 2012'!M91+'Presupuestacion estatal'!M91+'Presupuestacion federal'!M91+'Ingresos Propios'!M91</f>
        <v>0</v>
      </c>
      <c r="N91" s="73">
        <f>'remanentes 2012'!N91+'Presupuestacion estatal'!N91+'Presupuestacion federal'!N91+'Ingresos Propios'!N91</f>
        <v>0</v>
      </c>
      <c r="O91" s="73">
        <f>'remanentes 2012'!O91+'Presupuestacion estatal'!O91+'Presupuestacion federal'!O91+'Ingresos Propios'!O91</f>
        <v>0</v>
      </c>
      <c r="P91" s="73">
        <f>'remanentes 2012'!P91+'Presupuestacion estatal'!P91+'Presupuestacion federal'!P91+'Ingresos Propios'!P91</f>
        <v>0</v>
      </c>
      <c r="Q91" s="32"/>
    </row>
    <row r="92" spans="1:17" s="33" customFormat="1" ht="24" x14ac:dyDescent="0.2">
      <c r="A92" s="53">
        <v>3571</v>
      </c>
      <c r="B92" s="53"/>
      <c r="C92" s="48" t="s">
        <v>103</v>
      </c>
      <c r="D92" s="60">
        <f t="shared" si="2"/>
        <v>0</v>
      </c>
      <c r="E92" s="73">
        <f>'remanentes 2012'!E92+'Presupuestacion estatal'!E92+'Presupuestacion federal'!E92+'Ingresos Propios'!E92+COECYTJAL!E92</f>
        <v>0</v>
      </c>
      <c r="F92" s="73">
        <f>'remanentes 2012'!F92+'Presupuestacion estatal'!F92+'Presupuestacion federal'!F92+'Ingresos Propios'!F92</f>
        <v>0</v>
      </c>
      <c r="G92" s="73">
        <f>'remanentes 2012'!G92+'Presupuestacion estatal'!G92+'Presupuestacion federal'!G92+'Ingresos Propios'!G92</f>
        <v>0</v>
      </c>
      <c r="H92" s="73">
        <f>'remanentes 2012'!H92+'Presupuestacion estatal'!H92+'Presupuestacion federal'!H92+'Ingresos Propios'!H92</f>
        <v>0</v>
      </c>
      <c r="I92" s="73">
        <f>'remanentes 2012'!I92+'Presupuestacion estatal'!I92+'Presupuestacion federal'!I92+'Ingresos Propios'!I92</f>
        <v>0</v>
      </c>
      <c r="J92" s="73">
        <f>'remanentes 2012'!J92+'Presupuestacion estatal'!J92+'Presupuestacion federal'!J92+'Ingresos Propios'!J92</f>
        <v>0</v>
      </c>
      <c r="K92" s="73">
        <f>'remanentes 2012'!K92+'Presupuestacion estatal'!K92+'Presupuestacion federal'!K92+'Ingresos Propios'!K92</f>
        <v>0</v>
      </c>
      <c r="L92" s="73">
        <f>'remanentes 2012'!L92+'Presupuestacion estatal'!L92+'Presupuestacion federal'!L92+'Ingresos Propios'!L92</f>
        <v>0</v>
      </c>
      <c r="M92" s="73">
        <f>'remanentes 2012'!M92+'Presupuestacion estatal'!M92+'Presupuestacion federal'!M92+'Ingresos Propios'!M92</f>
        <v>0</v>
      </c>
      <c r="N92" s="73">
        <f>'remanentes 2012'!N92+'Presupuestacion estatal'!N92+'Presupuestacion federal'!N92+'Ingresos Propios'!N92</f>
        <v>0</v>
      </c>
      <c r="O92" s="73">
        <f>'remanentes 2012'!O92+'Presupuestacion estatal'!O92+'Presupuestacion federal'!O92+'Ingresos Propios'!O92</f>
        <v>0</v>
      </c>
      <c r="P92" s="73">
        <f>'remanentes 2012'!P92+'Presupuestacion estatal'!P92+'Presupuestacion federal'!P92+'Ingresos Propios'!P92</f>
        <v>0</v>
      </c>
      <c r="Q92" s="32"/>
    </row>
    <row r="93" spans="1:17" s="33" customFormat="1" ht="24" x14ac:dyDescent="0.2">
      <c r="A93" s="53">
        <v>3572</v>
      </c>
      <c r="B93" s="53"/>
      <c r="C93" s="48" t="s">
        <v>104</v>
      </c>
      <c r="D93" s="60">
        <f t="shared" ref="D93:D104" si="4">SUM(E93:P93)</f>
        <v>0</v>
      </c>
      <c r="E93" s="73">
        <f>'remanentes 2012'!E93+'Presupuestacion estatal'!E93+'Presupuestacion federal'!E93+'Ingresos Propios'!E93+COECYTJAL!E93</f>
        <v>0</v>
      </c>
      <c r="F93" s="73">
        <f>'remanentes 2012'!F93+'Presupuestacion estatal'!F93+'Presupuestacion federal'!F93+'Ingresos Propios'!F93</f>
        <v>0</v>
      </c>
      <c r="G93" s="73">
        <f>'remanentes 2012'!G93+'Presupuestacion estatal'!G93+'Presupuestacion federal'!G93+'Ingresos Propios'!G93</f>
        <v>0</v>
      </c>
      <c r="H93" s="73">
        <f>'remanentes 2012'!H93+'Presupuestacion estatal'!H93+'Presupuestacion federal'!H93+'Ingresos Propios'!H93</f>
        <v>0</v>
      </c>
      <c r="I93" s="73">
        <f>'remanentes 2012'!I93+'Presupuestacion estatal'!I93+'Presupuestacion federal'!I93+'Ingresos Propios'!I93</f>
        <v>0</v>
      </c>
      <c r="J93" s="73">
        <f>'remanentes 2012'!J93+'Presupuestacion estatal'!J93+'Presupuestacion federal'!J93+'Ingresos Propios'!J93</f>
        <v>0</v>
      </c>
      <c r="K93" s="73">
        <f>'remanentes 2012'!K93+'Presupuestacion estatal'!K93+'Presupuestacion federal'!K93+'Ingresos Propios'!K93</f>
        <v>0</v>
      </c>
      <c r="L93" s="73">
        <f>'remanentes 2012'!L93+'Presupuestacion estatal'!L93+'Presupuestacion federal'!L93+'Ingresos Propios'!L93</f>
        <v>0</v>
      </c>
      <c r="M93" s="73">
        <f>'remanentes 2012'!M93+'Presupuestacion estatal'!M93+'Presupuestacion federal'!M93+'Ingresos Propios'!M93</f>
        <v>0</v>
      </c>
      <c r="N93" s="73">
        <f>'remanentes 2012'!N93+'Presupuestacion estatal'!N93+'Presupuestacion federal'!N93+'Ingresos Propios'!N93</f>
        <v>0</v>
      </c>
      <c r="O93" s="73">
        <f>'remanentes 2012'!O93+'Presupuestacion estatal'!O93+'Presupuestacion federal'!O93+'Ingresos Propios'!O93</f>
        <v>0</v>
      </c>
      <c r="P93" s="73">
        <f>'remanentes 2012'!P93+'Presupuestacion estatal'!P93+'Presupuestacion federal'!P93+'Ingresos Propios'!P93</f>
        <v>0</v>
      </c>
      <c r="Q93" s="32"/>
    </row>
    <row r="94" spans="1:17" s="33" customFormat="1" x14ac:dyDescent="0.2">
      <c r="A94" s="53">
        <v>3581</v>
      </c>
      <c r="B94" s="53"/>
      <c r="C94" s="48" t="s">
        <v>105</v>
      </c>
      <c r="D94" s="60">
        <f t="shared" si="4"/>
        <v>0</v>
      </c>
      <c r="E94" s="73">
        <f>'remanentes 2012'!E94+'Presupuestacion estatal'!E94+'Presupuestacion federal'!E94+'Ingresos Propios'!E94+COECYTJAL!E94</f>
        <v>0</v>
      </c>
      <c r="F94" s="73">
        <f>'remanentes 2012'!F94+'Presupuestacion estatal'!F94+'Presupuestacion federal'!F94+'Ingresos Propios'!F94</f>
        <v>0</v>
      </c>
      <c r="G94" s="73">
        <f>'remanentes 2012'!G94+'Presupuestacion estatal'!G94+'Presupuestacion federal'!G94+'Ingresos Propios'!G94</f>
        <v>0</v>
      </c>
      <c r="H94" s="73">
        <f>'remanentes 2012'!H94+'Presupuestacion estatal'!H94+'Presupuestacion federal'!H94+'Ingresos Propios'!H94</f>
        <v>0</v>
      </c>
      <c r="I94" s="73">
        <f>'remanentes 2012'!I94+'Presupuestacion estatal'!I94+'Presupuestacion federal'!I94+'Ingresos Propios'!I94</f>
        <v>0</v>
      </c>
      <c r="J94" s="73">
        <f>'remanentes 2012'!J94+'Presupuestacion estatal'!J94+'Presupuestacion federal'!J94+'Ingresos Propios'!J94</f>
        <v>0</v>
      </c>
      <c r="K94" s="73">
        <f>'remanentes 2012'!K94+'Presupuestacion estatal'!K94+'Presupuestacion federal'!K94+'Ingresos Propios'!K94</f>
        <v>0</v>
      </c>
      <c r="L94" s="73">
        <f>'remanentes 2012'!L94+'Presupuestacion estatal'!L94+'Presupuestacion federal'!L94+'Ingresos Propios'!L94</f>
        <v>0</v>
      </c>
      <c r="M94" s="73">
        <f>'remanentes 2012'!M94+'Presupuestacion estatal'!M94+'Presupuestacion federal'!M94+'Ingresos Propios'!M94</f>
        <v>0</v>
      </c>
      <c r="N94" s="73">
        <f>'remanentes 2012'!N94+'Presupuestacion estatal'!N94+'Presupuestacion federal'!N94+'Ingresos Propios'!N94</f>
        <v>0</v>
      </c>
      <c r="O94" s="73">
        <f>'remanentes 2012'!O94+'Presupuestacion estatal'!O94+'Presupuestacion federal'!O94+'Ingresos Propios'!O94</f>
        <v>0</v>
      </c>
      <c r="P94" s="73">
        <f>'remanentes 2012'!P94+'Presupuestacion estatal'!P94+'Presupuestacion federal'!P94+'Ingresos Propios'!P94</f>
        <v>0</v>
      </c>
      <c r="Q94" s="32"/>
    </row>
    <row r="95" spans="1:17" s="33" customFormat="1" x14ac:dyDescent="0.2">
      <c r="A95" s="53">
        <v>3591</v>
      </c>
      <c r="B95" s="53"/>
      <c r="C95" s="48" t="s">
        <v>106</v>
      </c>
      <c r="D95" s="60">
        <f t="shared" si="4"/>
        <v>0</v>
      </c>
      <c r="E95" s="73">
        <f>'remanentes 2012'!E95+'Presupuestacion estatal'!E95+'Presupuestacion federal'!E95+'Ingresos Propios'!E95+COECYTJAL!E95</f>
        <v>0</v>
      </c>
      <c r="F95" s="73">
        <f>'remanentes 2012'!F95+'Presupuestacion estatal'!F95+'Presupuestacion federal'!F95+'Ingresos Propios'!F95</f>
        <v>0</v>
      </c>
      <c r="G95" s="73">
        <f>'remanentes 2012'!G95+'Presupuestacion estatal'!G95+'Presupuestacion federal'!G95+'Ingresos Propios'!G95</f>
        <v>0</v>
      </c>
      <c r="H95" s="73">
        <f>'remanentes 2012'!H95+'Presupuestacion estatal'!H95+'Presupuestacion federal'!H95+'Ingresos Propios'!H95</f>
        <v>0</v>
      </c>
      <c r="I95" s="73">
        <f>'remanentes 2012'!I95+'Presupuestacion estatal'!I95+'Presupuestacion federal'!I95+'Ingresos Propios'!I95</f>
        <v>0</v>
      </c>
      <c r="J95" s="73">
        <f>'remanentes 2012'!J95+'Presupuestacion estatal'!J95+'Presupuestacion federal'!J95+'Ingresos Propios'!J95</f>
        <v>0</v>
      </c>
      <c r="K95" s="73">
        <f>'remanentes 2012'!K95+'Presupuestacion estatal'!K95+'Presupuestacion federal'!K95+'Ingresos Propios'!K95</f>
        <v>0</v>
      </c>
      <c r="L95" s="73">
        <f>'remanentes 2012'!L95+'Presupuestacion estatal'!L95+'Presupuestacion federal'!L95+'Ingresos Propios'!L95</f>
        <v>0</v>
      </c>
      <c r="M95" s="73">
        <f>'remanentes 2012'!M95+'Presupuestacion estatal'!M95+'Presupuestacion federal'!M95+'Ingresos Propios'!M95</f>
        <v>0</v>
      </c>
      <c r="N95" s="73">
        <f>'remanentes 2012'!N95+'Presupuestacion estatal'!N95+'Presupuestacion federal'!N95+'Ingresos Propios'!N95</f>
        <v>0</v>
      </c>
      <c r="O95" s="73">
        <f>'remanentes 2012'!O95+'Presupuestacion estatal'!O95+'Presupuestacion federal'!O95+'Ingresos Propios'!O95</f>
        <v>0</v>
      </c>
      <c r="P95" s="73">
        <f>'remanentes 2012'!P95+'Presupuestacion estatal'!P95+'Presupuestacion federal'!P95+'Ingresos Propios'!P95</f>
        <v>0</v>
      </c>
      <c r="Q95" s="32"/>
    </row>
    <row r="96" spans="1:17" s="33" customFormat="1" ht="36" x14ac:dyDescent="0.2">
      <c r="A96" s="53">
        <v>3621</v>
      </c>
      <c r="B96" s="53"/>
      <c r="C96" s="48" t="s">
        <v>107</v>
      </c>
      <c r="D96" s="60">
        <f t="shared" si="4"/>
        <v>0</v>
      </c>
      <c r="E96" s="73">
        <f>'remanentes 2012'!E96+'Presupuestacion estatal'!E96+'Presupuestacion federal'!E96+'Ingresos Propios'!E96+COECYTJAL!E96</f>
        <v>0</v>
      </c>
      <c r="F96" s="73">
        <f>'remanentes 2012'!F96+'Presupuestacion estatal'!F96+'Presupuestacion federal'!F96+'Ingresos Propios'!F96</f>
        <v>0</v>
      </c>
      <c r="G96" s="73">
        <f>'remanentes 2012'!G96+'Presupuestacion estatal'!G96+'Presupuestacion federal'!G96+'Ingresos Propios'!G96</f>
        <v>0</v>
      </c>
      <c r="H96" s="73">
        <f>'remanentes 2012'!H96+'Presupuestacion estatal'!H96+'Presupuestacion federal'!H96+'Ingresos Propios'!H96</f>
        <v>0</v>
      </c>
      <c r="I96" s="73">
        <f>'remanentes 2012'!I96+'Presupuestacion estatal'!I96+'Presupuestacion federal'!I96+'Ingresos Propios'!I96</f>
        <v>0</v>
      </c>
      <c r="J96" s="73">
        <f>'remanentes 2012'!J96+'Presupuestacion estatal'!J96+'Presupuestacion federal'!J96+'Ingresos Propios'!J96</f>
        <v>0</v>
      </c>
      <c r="K96" s="73">
        <f>'remanentes 2012'!K96+'Presupuestacion estatal'!K96+'Presupuestacion federal'!K96+'Ingresos Propios'!K96</f>
        <v>0</v>
      </c>
      <c r="L96" s="73">
        <f>'remanentes 2012'!L96+'Presupuestacion estatal'!L96+'Presupuestacion federal'!L96+'Ingresos Propios'!L96</f>
        <v>0</v>
      </c>
      <c r="M96" s="73">
        <f>'remanentes 2012'!M96+'Presupuestacion estatal'!M96+'Presupuestacion federal'!M96+'Ingresos Propios'!M96</f>
        <v>0</v>
      </c>
      <c r="N96" s="73">
        <f>'remanentes 2012'!N96+'Presupuestacion estatal'!N96+'Presupuestacion federal'!N96+'Ingresos Propios'!N96</f>
        <v>0</v>
      </c>
      <c r="O96" s="73">
        <f>'remanentes 2012'!O96+'Presupuestacion estatal'!O96+'Presupuestacion federal'!O96+'Ingresos Propios'!O96</f>
        <v>0</v>
      </c>
      <c r="P96" s="73">
        <f>'remanentes 2012'!P96+'Presupuestacion estatal'!P96+'Presupuestacion federal'!P96+'Ingresos Propios'!P96</f>
        <v>0</v>
      </c>
      <c r="Q96" s="32"/>
    </row>
    <row r="97" spans="1:18" s="33" customFormat="1" x14ac:dyDescent="0.2">
      <c r="A97" s="53">
        <v>3711</v>
      </c>
      <c r="B97" s="53"/>
      <c r="C97" s="48" t="s">
        <v>108</v>
      </c>
      <c r="D97" s="60">
        <f t="shared" si="4"/>
        <v>0</v>
      </c>
      <c r="E97" s="73">
        <f>'remanentes 2012'!E97+'Presupuestacion estatal'!E97+'Presupuestacion federal'!E97+'Ingresos Propios'!E97+COECYTJAL!E97</f>
        <v>0</v>
      </c>
      <c r="F97" s="73">
        <f>'remanentes 2012'!F97+'Presupuestacion estatal'!F97+'Presupuestacion federal'!F97+'Ingresos Propios'!F97</f>
        <v>0</v>
      </c>
      <c r="G97" s="73">
        <f>'remanentes 2012'!G97+'Presupuestacion estatal'!G97+'Presupuestacion federal'!G97+'Ingresos Propios'!G97</f>
        <v>0</v>
      </c>
      <c r="H97" s="73">
        <f>'remanentes 2012'!H97+'Presupuestacion estatal'!H97+'Presupuestacion federal'!H97+'Ingresos Propios'!H97</f>
        <v>0</v>
      </c>
      <c r="I97" s="73">
        <f>'remanentes 2012'!I97+'Presupuestacion estatal'!I97+'Presupuestacion federal'!I97+'Ingresos Propios'!I97</f>
        <v>0</v>
      </c>
      <c r="J97" s="73">
        <f>'remanentes 2012'!J97+'Presupuestacion estatal'!J97+'Presupuestacion federal'!J97+'Ingresos Propios'!J97</f>
        <v>0</v>
      </c>
      <c r="K97" s="73">
        <f>'remanentes 2012'!K97+'Presupuestacion estatal'!K97+'Presupuestacion federal'!K97+'Ingresos Propios'!K97</f>
        <v>0</v>
      </c>
      <c r="L97" s="73">
        <f>'remanentes 2012'!L97+'Presupuestacion estatal'!L97+'Presupuestacion federal'!L97+'Ingresos Propios'!L97</f>
        <v>0</v>
      </c>
      <c r="M97" s="73">
        <f>'remanentes 2012'!M97+'Presupuestacion estatal'!M97+'Presupuestacion federal'!M97+'Ingresos Propios'!M97</f>
        <v>0</v>
      </c>
      <c r="N97" s="73">
        <f>'remanentes 2012'!N97+'Presupuestacion estatal'!N97+'Presupuestacion federal'!N97+'Ingresos Propios'!N97</f>
        <v>0</v>
      </c>
      <c r="O97" s="73">
        <f>'remanentes 2012'!O97+'Presupuestacion estatal'!O97+'Presupuestacion federal'!O97+'Ingresos Propios'!O97</f>
        <v>0</v>
      </c>
      <c r="P97" s="73">
        <f>'remanentes 2012'!P97+'Presupuestacion estatal'!P97+'Presupuestacion federal'!P97+'Ingresos Propios'!P97</f>
        <v>0</v>
      </c>
      <c r="Q97" s="32"/>
    </row>
    <row r="98" spans="1:18" s="33" customFormat="1" x14ac:dyDescent="0.2">
      <c r="A98" s="53">
        <v>3721</v>
      </c>
      <c r="B98" s="53"/>
      <c r="C98" s="48" t="s">
        <v>109</v>
      </c>
      <c r="D98" s="60">
        <f t="shared" si="4"/>
        <v>0</v>
      </c>
      <c r="E98" s="73">
        <f>'remanentes 2012'!E98+'Presupuestacion estatal'!E98+'Presupuestacion federal'!E98+'Ingresos Propios'!E98+COECYTJAL!E98</f>
        <v>0</v>
      </c>
      <c r="F98" s="73">
        <f>'remanentes 2012'!F98+'Presupuestacion estatal'!F98+'Presupuestacion federal'!F98+'Ingresos Propios'!F98</f>
        <v>0</v>
      </c>
      <c r="G98" s="73">
        <f>'remanentes 2012'!G98+'Presupuestacion estatal'!G98+'Presupuestacion federal'!G98+'Ingresos Propios'!G98</f>
        <v>0</v>
      </c>
      <c r="H98" s="73">
        <f>'remanentes 2012'!H98+'Presupuestacion estatal'!H98+'Presupuestacion federal'!H98+'Ingresos Propios'!H98</f>
        <v>0</v>
      </c>
      <c r="I98" s="73">
        <f>'remanentes 2012'!I98+'Presupuestacion estatal'!I98+'Presupuestacion federal'!I98+'Ingresos Propios'!I98</f>
        <v>0</v>
      </c>
      <c r="J98" s="73">
        <f>'remanentes 2012'!J98+'Presupuestacion estatal'!J98+'Presupuestacion federal'!J98+'Ingresos Propios'!J98</f>
        <v>0</v>
      </c>
      <c r="K98" s="73">
        <f>'remanentes 2012'!K98+'Presupuestacion estatal'!K98+'Presupuestacion federal'!K98+'Ingresos Propios'!K98</f>
        <v>0</v>
      </c>
      <c r="L98" s="73">
        <f>'remanentes 2012'!L98+'Presupuestacion estatal'!L98+'Presupuestacion federal'!L98+'Ingresos Propios'!L98</f>
        <v>0</v>
      </c>
      <c r="M98" s="73">
        <f>'remanentes 2012'!M98+'Presupuestacion estatal'!M98+'Presupuestacion federal'!M98+'Ingresos Propios'!M98</f>
        <v>0</v>
      </c>
      <c r="N98" s="73">
        <f>'remanentes 2012'!N98+'Presupuestacion estatal'!N98+'Presupuestacion federal'!N98+'Ingresos Propios'!N98</f>
        <v>0</v>
      </c>
      <c r="O98" s="73">
        <f>'remanentes 2012'!O98+'Presupuestacion estatal'!O98+'Presupuestacion federal'!O98+'Ingresos Propios'!O98</f>
        <v>0</v>
      </c>
      <c r="P98" s="73">
        <f>'remanentes 2012'!P98+'Presupuestacion estatal'!P98+'Presupuestacion federal'!P98+'Ingresos Propios'!P98</f>
        <v>0</v>
      </c>
      <c r="Q98" s="32"/>
    </row>
    <row r="99" spans="1:18" s="33" customFormat="1" x14ac:dyDescent="0.2">
      <c r="A99" s="53">
        <v>3751</v>
      </c>
      <c r="B99" s="53"/>
      <c r="C99" s="48" t="s">
        <v>110</v>
      </c>
      <c r="D99" s="60">
        <f t="shared" si="4"/>
        <v>0</v>
      </c>
      <c r="E99" s="73">
        <f>'remanentes 2012'!E99+'Presupuestacion estatal'!E99+'Presupuestacion federal'!E99+'Ingresos Propios'!E99+COECYTJAL!E99</f>
        <v>0</v>
      </c>
      <c r="F99" s="73">
        <f>'remanentes 2012'!F99+'Presupuestacion estatal'!F99+'Presupuestacion federal'!F99+'Ingresos Propios'!F99</f>
        <v>0</v>
      </c>
      <c r="G99" s="73">
        <f>'remanentes 2012'!G99+'Presupuestacion estatal'!G99+'Presupuestacion federal'!G99+'Ingresos Propios'!G99</f>
        <v>0</v>
      </c>
      <c r="H99" s="73">
        <f>'remanentes 2012'!H99+'Presupuestacion estatal'!H99+'Presupuestacion federal'!H99+'Ingresos Propios'!H99</f>
        <v>0</v>
      </c>
      <c r="I99" s="73">
        <f>'remanentes 2012'!I99+'Presupuestacion estatal'!I99+'Presupuestacion federal'!I99+'Ingresos Propios'!I99</f>
        <v>0</v>
      </c>
      <c r="J99" s="73">
        <f>'remanentes 2012'!J99+'Presupuestacion estatal'!J99+'Presupuestacion federal'!J99+'Ingresos Propios'!J99</f>
        <v>0</v>
      </c>
      <c r="K99" s="73">
        <f>'remanentes 2012'!K99+'Presupuestacion estatal'!K99+'Presupuestacion federal'!K99+'Ingresos Propios'!K99</f>
        <v>0</v>
      </c>
      <c r="L99" s="73">
        <f>'remanentes 2012'!L99+'Presupuestacion estatal'!L99+'Presupuestacion federal'!L99+'Ingresos Propios'!L99</f>
        <v>0</v>
      </c>
      <c r="M99" s="73">
        <f>'remanentes 2012'!M99+'Presupuestacion estatal'!M99+'Presupuestacion federal'!M99+'Ingresos Propios'!M99</f>
        <v>0</v>
      </c>
      <c r="N99" s="73">
        <f>'remanentes 2012'!N99+'Presupuestacion estatal'!N99+'Presupuestacion federal'!N99+'Ingresos Propios'!N99</f>
        <v>0</v>
      </c>
      <c r="O99" s="73">
        <f>'remanentes 2012'!O99+'Presupuestacion estatal'!O99+'Presupuestacion federal'!O99+'Ingresos Propios'!O99</f>
        <v>0</v>
      </c>
      <c r="P99" s="73">
        <f>'remanentes 2012'!P99+'Presupuestacion estatal'!P99+'Presupuestacion federal'!P99+'Ingresos Propios'!P99</f>
        <v>0</v>
      </c>
      <c r="Q99" s="32"/>
    </row>
    <row r="100" spans="1:18" s="33" customFormat="1" x14ac:dyDescent="0.2">
      <c r="A100" s="53">
        <v>3791</v>
      </c>
      <c r="B100" s="53"/>
      <c r="C100" s="48" t="s">
        <v>111</v>
      </c>
      <c r="D100" s="60">
        <f t="shared" si="4"/>
        <v>0</v>
      </c>
      <c r="E100" s="73">
        <f>'remanentes 2012'!E100+'Presupuestacion estatal'!E100+'Presupuestacion federal'!E100+'Ingresos Propios'!E100+COECYTJAL!E100</f>
        <v>0</v>
      </c>
      <c r="F100" s="73">
        <f>'remanentes 2012'!F100+'Presupuestacion estatal'!F100+'Presupuestacion federal'!F100+'Ingresos Propios'!F100</f>
        <v>0</v>
      </c>
      <c r="G100" s="73">
        <f>'remanentes 2012'!G100+'Presupuestacion estatal'!G100+'Presupuestacion federal'!G100+'Ingresos Propios'!G100</f>
        <v>0</v>
      </c>
      <c r="H100" s="73">
        <f>'remanentes 2012'!H100+'Presupuestacion estatal'!H100+'Presupuestacion federal'!H100+'Ingresos Propios'!H100</f>
        <v>0</v>
      </c>
      <c r="I100" s="73">
        <f>'remanentes 2012'!I100+'Presupuestacion estatal'!I100+'Presupuestacion federal'!I100+'Ingresos Propios'!I100</f>
        <v>0</v>
      </c>
      <c r="J100" s="73">
        <f>'remanentes 2012'!J100+'Presupuestacion estatal'!J100+'Presupuestacion federal'!J100+'Ingresos Propios'!J100</f>
        <v>0</v>
      </c>
      <c r="K100" s="73">
        <f>'remanentes 2012'!K100+'Presupuestacion estatal'!K100+'Presupuestacion federal'!K100+'Ingresos Propios'!K100</f>
        <v>0</v>
      </c>
      <c r="L100" s="73">
        <f>'remanentes 2012'!L100+'Presupuestacion estatal'!L100+'Presupuestacion federal'!L100+'Ingresos Propios'!L100</f>
        <v>0</v>
      </c>
      <c r="M100" s="73">
        <f>'remanentes 2012'!M100+'Presupuestacion estatal'!M100+'Presupuestacion federal'!M100+'Ingresos Propios'!M100</f>
        <v>0</v>
      </c>
      <c r="N100" s="73">
        <f>'remanentes 2012'!N100+'Presupuestacion estatal'!N100+'Presupuestacion federal'!N100+'Ingresos Propios'!N100</f>
        <v>0</v>
      </c>
      <c r="O100" s="73">
        <f>'remanentes 2012'!O100+'Presupuestacion estatal'!O100+'Presupuestacion federal'!O100+'Ingresos Propios'!O100</f>
        <v>0</v>
      </c>
      <c r="P100" s="73">
        <f>'remanentes 2012'!P100+'Presupuestacion estatal'!P100+'Presupuestacion federal'!P100+'Ingresos Propios'!P100</f>
        <v>0</v>
      </c>
      <c r="Q100" s="32"/>
    </row>
    <row r="101" spans="1:18" s="33" customFormat="1" x14ac:dyDescent="0.2">
      <c r="A101" s="53">
        <v>3821</v>
      </c>
      <c r="B101" s="53"/>
      <c r="C101" s="48" t="s">
        <v>112</v>
      </c>
      <c r="D101" s="60">
        <f t="shared" si="4"/>
        <v>0</v>
      </c>
      <c r="E101" s="73">
        <f>'remanentes 2012'!E101+'Presupuestacion estatal'!E101+'Presupuestacion federal'!E101+'Ingresos Propios'!E101+COECYTJAL!E101</f>
        <v>0</v>
      </c>
      <c r="F101" s="73">
        <f>'remanentes 2012'!F101+'Presupuestacion estatal'!F101+'Presupuestacion federal'!F101+'Ingresos Propios'!F101</f>
        <v>0</v>
      </c>
      <c r="G101" s="73">
        <f>'remanentes 2012'!G101+'Presupuestacion estatal'!G101+'Presupuestacion federal'!G101+'Ingresos Propios'!G101</f>
        <v>0</v>
      </c>
      <c r="H101" s="73">
        <f>'remanentes 2012'!H101+'Presupuestacion estatal'!H101+'Presupuestacion federal'!H101+'Ingresos Propios'!H101</f>
        <v>0</v>
      </c>
      <c r="I101" s="73">
        <f>'remanentes 2012'!I101+'Presupuestacion estatal'!I101+'Presupuestacion federal'!I101+'Ingresos Propios'!I101</f>
        <v>0</v>
      </c>
      <c r="J101" s="73">
        <f>'remanentes 2012'!J101+'Presupuestacion estatal'!J101+'Presupuestacion federal'!J101+'Ingresos Propios'!J101</f>
        <v>0</v>
      </c>
      <c r="K101" s="73">
        <f>'remanentes 2012'!K101+'Presupuestacion estatal'!K101+'Presupuestacion federal'!K101+'Ingresos Propios'!K101</f>
        <v>0</v>
      </c>
      <c r="L101" s="73">
        <f>'remanentes 2012'!L101+'Presupuestacion estatal'!L101+'Presupuestacion federal'!L101+'Ingresos Propios'!L101</f>
        <v>0</v>
      </c>
      <c r="M101" s="73">
        <f>'remanentes 2012'!M101+'Presupuestacion estatal'!M101+'Presupuestacion federal'!M101+'Ingresos Propios'!M101</f>
        <v>0</v>
      </c>
      <c r="N101" s="73">
        <f>'remanentes 2012'!N101+'Presupuestacion estatal'!N101+'Presupuestacion federal'!N101+'Ingresos Propios'!N101</f>
        <v>0</v>
      </c>
      <c r="O101" s="73">
        <f>'remanentes 2012'!O101+'Presupuestacion estatal'!O101+'Presupuestacion federal'!O101+'Ingresos Propios'!O101</f>
        <v>0</v>
      </c>
      <c r="P101" s="73">
        <f>'remanentes 2012'!P101+'Presupuestacion estatal'!P101+'Presupuestacion federal'!P101+'Ingresos Propios'!P101</f>
        <v>0</v>
      </c>
      <c r="Q101" s="32"/>
    </row>
    <row r="102" spans="1:18" s="33" customFormat="1" x14ac:dyDescent="0.2">
      <c r="A102" s="53">
        <v>3822</v>
      </c>
      <c r="B102" s="53"/>
      <c r="C102" s="48" t="s">
        <v>113</v>
      </c>
      <c r="D102" s="60">
        <f t="shared" si="4"/>
        <v>0</v>
      </c>
      <c r="E102" s="73">
        <f>'remanentes 2012'!E102+'Presupuestacion estatal'!E102+'Presupuestacion federal'!E102+'Ingresos Propios'!E102+COECYTJAL!E102</f>
        <v>0</v>
      </c>
      <c r="F102" s="73">
        <f>'remanentes 2012'!F102+'Presupuestacion estatal'!F102+'Presupuestacion federal'!F102+'Ingresos Propios'!F102</f>
        <v>0</v>
      </c>
      <c r="G102" s="73">
        <f>'remanentes 2012'!G102+'Presupuestacion estatal'!G102+'Presupuestacion federal'!G102+'Ingresos Propios'!G102</f>
        <v>0</v>
      </c>
      <c r="H102" s="73">
        <f>'remanentes 2012'!H102+'Presupuestacion estatal'!H102+'Presupuestacion federal'!H102+'Ingresos Propios'!H102</f>
        <v>0</v>
      </c>
      <c r="I102" s="73">
        <f>'remanentes 2012'!I102+'Presupuestacion estatal'!I102+'Presupuestacion federal'!I102+'Ingresos Propios'!I102</f>
        <v>0</v>
      </c>
      <c r="J102" s="73">
        <f>'remanentes 2012'!J102+'Presupuestacion estatal'!J102+'Presupuestacion federal'!J102+'Ingresos Propios'!J102</f>
        <v>0</v>
      </c>
      <c r="K102" s="73">
        <f>'remanentes 2012'!K102+'Presupuestacion estatal'!K102+'Presupuestacion federal'!K102+'Ingresos Propios'!K102</f>
        <v>0</v>
      </c>
      <c r="L102" s="73">
        <f>'remanentes 2012'!L102+'Presupuestacion estatal'!L102+'Presupuestacion federal'!L102+'Ingresos Propios'!L102</f>
        <v>0</v>
      </c>
      <c r="M102" s="73">
        <f>'remanentes 2012'!M102+'Presupuestacion estatal'!M102+'Presupuestacion federal'!M102+'Ingresos Propios'!M102</f>
        <v>0</v>
      </c>
      <c r="N102" s="73">
        <f>'remanentes 2012'!N102+'Presupuestacion estatal'!N102+'Presupuestacion federal'!N102+'Ingresos Propios'!N102</f>
        <v>0</v>
      </c>
      <c r="O102" s="73">
        <f>'remanentes 2012'!O102+'Presupuestacion estatal'!O102+'Presupuestacion federal'!O102+'Ingresos Propios'!O102</f>
        <v>0</v>
      </c>
      <c r="P102" s="73">
        <f>'remanentes 2012'!P102+'Presupuestacion estatal'!P102+'Presupuestacion federal'!P102+'Ingresos Propios'!P102</f>
        <v>0</v>
      </c>
      <c r="Q102" s="32"/>
    </row>
    <row r="103" spans="1:18" s="33" customFormat="1" x14ac:dyDescent="0.2">
      <c r="A103" s="53">
        <v>3792</v>
      </c>
      <c r="B103" s="53"/>
      <c r="C103" s="48" t="s">
        <v>114</v>
      </c>
      <c r="D103" s="60">
        <f t="shared" si="4"/>
        <v>0</v>
      </c>
      <c r="E103" s="73">
        <f>'remanentes 2012'!E103+'Presupuestacion estatal'!E103+'Presupuestacion federal'!E103+'Ingresos Propios'!E103+COECYTJAL!E103</f>
        <v>0</v>
      </c>
      <c r="F103" s="73">
        <f>'remanentes 2012'!F103+'Presupuestacion estatal'!F103+'Presupuestacion federal'!F103+'Ingresos Propios'!F103</f>
        <v>0</v>
      </c>
      <c r="G103" s="73">
        <f>'remanentes 2012'!G103+'Presupuestacion estatal'!G103+'Presupuestacion federal'!G103+'Ingresos Propios'!G103</f>
        <v>0</v>
      </c>
      <c r="H103" s="73">
        <f>'remanentes 2012'!H103+'Presupuestacion estatal'!H103+'Presupuestacion federal'!H103+'Ingresos Propios'!H103</f>
        <v>0</v>
      </c>
      <c r="I103" s="73">
        <f>'remanentes 2012'!I103+'Presupuestacion estatal'!I103+'Presupuestacion federal'!I103+'Ingresos Propios'!I103</f>
        <v>0</v>
      </c>
      <c r="J103" s="73">
        <f>'remanentes 2012'!J103+'Presupuestacion estatal'!J103+'Presupuestacion federal'!J103+'Ingresos Propios'!J103</f>
        <v>0</v>
      </c>
      <c r="K103" s="73">
        <f>'remanentes 2012'!K103+'Presupuestacion estatal'!K103+'Presupuestacion federal'!K103+'Ingresos Propios'!K103</f>
        <v>0</v>
      </c>
      <c r="L103" s="73">
        <f>'remanentes 2012'!L103+'Presupuestacion estatal'!L103+'Presupuestacion federal'!L103+'Ingresos Propios'!L103</f>
        <v>0</v>
      </c>
      <c r="M103" s="73">
        <f>'remanentes 2012'!M103+'Presupuestacion estatal'!M103+'Presupuestacion federal'!M103+'Ingresos Propios'!M103</f>
        <v>0</v>
      </c>
      <c r="N103" s="73">
        <f>'remanentes 2012'!N103+'Presupuestacion estatal'!N103+'Presupuestacion federal'!N103+'Ingresos Propios'!N103</f>
        <v>0</v>
      </c>
      <c r="O103" s="73">
        <f>'remanentes 2012'!O103+'Presupuestacion estatal'!O103+'Presupuestacion federal'!O103+'Ingresos Propios'!O103</f>
        <v>0</v>
      </c>
      <c r="P103" s="73">
        <f>'remanentes 2012'!P103+'Presupuestacion estatal'!P103+'Presupuestacion federal'!P103+'Ingresos Propios'!P103</f>
        <v>0</v>
      </c>
      <c r="Q103" s="32"/>
    </row>
    <row r="104" spans="1:18" s="33" customFormat="1" x14ac:dyDescent="0.2">
      <c r="A104" s="53">
        <v>3921</v>
      </c>
      <c r="B104" s="53"/>
      <c r="C104" s="48" t="s">
        <v>115</v>
      </c>
      <c r="D104" s="60">
        <f t="shared" si="4"/>
        <v>0</v>
      </c>
      <c r="E104" s="73">
        <f>'remanentes 2012'!E104+'Presupuestacion estatal'!E104+'Presupuestacion federal'!E104+'Ingresos Propios'!E104+COECYTJAL!E104</f>
        <v>0</v>
      </c>
      <c r="F104" s="73">
        <f>'remanentes 2012'!F104+'Presupuestacion estatal'!F104+'Presupuestacion federal'!F104+'Ingresos Propios'!F104</f>
        <v>0</v>
      </c>
      <c r="G104" s="73">
        <f>'remanentes 2012'!G104+'Presupuestacion estatal'!G104+'Presupuestacion federal'!G104+'Ingresos Propios'!G104</f>
        <v>0</v>
      </c>
      <c r="H104" s="73">
        <f>'remanentes 2012'!H104+'Presupuestacion estatal'!H104+'Presupuestacion federal'!H104+'Ingresos Propios'!H104</f>
        <v>0</v>
      </c>
      <c r="I104" s="73">
        <f>'remanentes 2012'!I104+'Presupuestacion estatal'!I104+'Presupuestacion federal'!I104+'Ingresos Propios'!I104</f>
        <v>0</v>
      </c>
      <c r="J104" s="73">
        <f>'remanentes 2012'!J104+'Presupuestacion estatal'!J104+'Presupuestacion federal'!J104+'Ingresos Propios'!J104</f>
        <v>0</v>
      </c>
      <c r="K104" s="73">
        <f>'remanentes 2012'!K104+'Presupuestacion estatal'!K104+'Presupuestacion federal'!K104+'Ingresos Propios'!K104</f>
        <v>0</v>
      </c>
      <c r="L104" s="73">
        <f>'remanentes 2012'!L104+'Presupuestacion estatal'!L104+'Presupuestacion federal'!L104+'Ingresos Propios'!L104</f>
        <v>0</v>
      </c>
      <c r="M104" s="73">
        <f>'remanentes 2012'!M104+'Presupuestacion estatal'!M104+'Presupuestacion federal'!M104+'Ingresos Propios'!M104</f>
        <v>0</v>
      </c>
      <c r="N104" s="73">
        <f>'remanentes 2012'!N104+'Presupuestacion estatal'!N104+'Presupuestacion federal'!N104+'Ingresos Propios'!N104</f>
        <v>0</v>
      </c>
      <c r="O104" s="73">
        <f>'remanentes 2012'!O104+'Presupuestacion estatal'!O104+'Presupuestacion federal'!O104+'Ingresos Propios'!O104</f>
        <v>0</v>
      </c>
      <c r="P104" s="73">
        <f>'remanentes 2012'!P104+'Presupuestacion estatal'!P104+'Presupuestacion federal'!P104+'Ingresos Propios'!P104</f>
        <v>0</v>
      </c>
      <c r="Q104" s="32"/>
    </row>
    <row r="105" spans="1:18" s="11" customFormat="1" ht="25.5" x14ac:dyDescent="0.2">
      <c r="A105" s="21"/>
      <c r="B105" s="21"/>
      <c r="C105" s="61" t="s">
        <v>18</v>
      </c>
      <c r="D105" s="64">
        <f t="shared" ref="D105:P105" si="5">SUM(D68:D104)</f>
        <v>0</v>
      </c>
      <c r="E105" s="23">
        <f t="shared" si="5"/>
        <v>0</v>
      </c>
      <c r="F105" s="23">
        <f t="shared" si="5"/>
        <v>0</v>
      </c>
      <c r="G105" s="23">
        <f t="shared" si="5"/>
        <v>0</v>
      </c>
      <c r="H105" s="23">
        <f t="shared" si="5"/>
        <v>0</v>
      </c>
      <c r="I105" s="23">
        <f t="shared" si="5"/>
        <v>0</v>
      </c>
      <c r="J105" s="23">
        <f t="shared" si="5"/>
        <v>0</v>
      </c>
      <c r="K105" s="23">
        <f t="shared" si="5"/>
        <v>0</v>
      </c>
      <c r="L105" s="23">
        <f t="shared" si="5"/>
        <v>0</v>
      </c>
      <c r="M105" s="23">
        <f t="shared" si="5"/>
        <v>0</v>
      </c>
      <c r="N105" s="23">
        <f t="shared" si="5"/>
        <v>0</v>
      </c>
      <c r="O105" s="23">
        <f t="shared" si="5"/>
        <v>0</v>
      </c>
      <c r="P105" s="23">
        <f t="shared" si="5"/>
        <v>0</v>
      </c>
      <c r="Q105" s="29"/>
      <c r="R105" s="25"/>
    </row>
    <row r="106" spans="1:18" x14ac:dyDescent="0.2">
      <c r="A106" s="67">
        <v>4419</v>
      </c>
      <c r="B106" s="67"/>
      <c r="C106" s="67" t="s">
        <v>121</v>
      </c>
      <c r="D106" s="35">
        <f t="shared" ref="D106:D118" si="6">SUM(E106:P106)</f>
        <v>0</v>
      </c>
      <c r="E106" s="73">
        <f>'remanentes 2012'!E106+'Presupuestacion estatal'!E106+'Presupuestacion federal'!E106+'Ingresos Propios'!E106</f>
        <v>0</v>
      </c>
      <c r="F106" s="73">
        <f>'remanentes 2012'!F106+'Presupuestacion estatal'!F106+'Presupuestacion federal'!F106+'Ingresos Propios'!F106</f>
        <v>0</v>
      </c>
      <c r="G106" s="73">
        <f>'remanentes 2012'!G106+'Presupuestacion estatal'!G106+'Presupuestacion federal'!G106+'Ingresos Propios'!G106</f>
        <v>0</v>
      </c>
      <c r="H106" s="73">
        <f>'remanentes 2012'!H106+'Presupuestacion estatal'!H106+'Presupuestacion federal'!H106+'Ingresos Propios'!H106</f>
        <v>0</v>
      </c>
      <c r="I106" s="73">
        <f>'remanentes 2012'!I106+'Presupuestacion estatal'!I106+'Presupuestacion federal'!I106+'Ingresos Propios'!I106</f>
        <v>0</v>
      </c>
      <c r="J106" s="73">
        <f>'remanentes 2012'!J106+'Presupuestacion estatal'!J106+'Presupuestacion federal'!J106+'Ingresos Propios'!J106</f>
        <v>0</v>
      </c>
      <c r="K106" s="73">
        <f>'remanentes 2012'!K106+'Presupuestacion estatal'!K106+'Presupuestacion federal'!K106+'Ingresos Propios'!K106</f>
        <v>0</v>
      </c>
      <c r="L106" s="73">
        <f>'remanentes 2012'!L106+'Presupuestacion estatal'!L106+'Presupuestacion federal'!L106+'Ingresos Propios'!L106</f>
        <v>0</v>
      </c>
      <c r="M106" s="73">
        <f>'remanentes 2012'!M106+'Presupuestacion estatal'!M106+'Presupuestacion federal'!M106+'Ingresos Propios'!M106</f>
        <v>0</v>
      </c>
      <c r="N106" s="73">
        <f>'remanentes 2012'!N106+'Presupuestacion estatal'!N106+'Presupuestacion federal'!N106+'Ingresos Propios'!N106</f>
        <v>0</v>
      </c>
      <c r="O106" s="73">
        <f>'remanentes 2012'!O106+'Presupuestacion estatal'!O106+'Presupuestacion federal'!O106+'Ingresos Propios'!O106</f>
        <v>0</v>
      </c>
      <c r="P106" s="73">
        <f>'remanentes 2012'!P106+'Presupuestacion estatal'!P106+'Presupuestacion federal'!P106+'Ingresos Propios'!P106</f>
        <v>0</v>
      </c>
      <c r="Q106" s="37"/>
    </row>
    <row r="107" spans="1:18" s="11" customFormat="1" ht="24.75" customHeight="1" x14ac:dyDescent="0.2">
      <c r="A107" s="655" t="s">
        <v>116</v>
      </c>
      <c r="B107" s="656"/>
      <c r="C107" s="657"/>
      <c r="D107" s="22">
        <f t="shared" ref="D107:P107" si="7">SUM(D106:D106)</f>
        <v>0</v>
      </c>
      <c r="E107" s="104">
        <f t="shared" si="7"/>
        <v>0</v>
      </c>
      <c r="F107" s="38">
        <f t="shared" si="7"/>
        <v>0</v>
      </c>
      <c r="G107" s="38">
        <f t="shared" si="7"/>
        <v>0</v>
      </c>
      <c r="H107" s="38">
        <f t="shared" si="7"/>
        <v>0</v>
      </c>
      <c r="I107" s="38">
        <f t="shared" si="7"/>
        <v>0</v>
      </c>
      <c r="J107" s="38">
        <f t="shared" si="7"/>
        <v>0</v>
      </c>
      <c r="K107" s="38">
        <f t="shared" si="7"/>
        <v>0</v>
      </c>
      <c r="L107" s="38">
        <f t="shared" si="7"/>
        <v>0</v>
      </c>
      <c r="M107" s="38">
        <f t="shared" si="7"/>
        <v>0</v>
      </c>
      <c r="N107" s="38">
        <f t="shared" si="7"/>
        <v>0</v>
      </c>
      <c r="O107" s="38">
        <f t="shared" si="7"/>
        <v>0</v>
      </c>
      <c r="P107" s="38">
        <f t="shared" si="7"/>
        <v>0</v>
      </c>
      <c r="Q107" s="24"/>
    </row>
    <row r="108" spans="1:18" ht="25.5" x14ac:dyDescent="0.2">
      <c r="A108" s="34">
        <v>5151</v>
      </c>
      <c r="B108" s="34"/>
      <c r="C108" s="39" t="s">
        <v>138</v>
      </c>
      <c r="D108" s="35">
        <f t="shared" si="6"/>
        <v>0</v>
      </c>
      <c r="E108" s="69">
        <f>'remanentes 2012'!E108</f>
        <v>0</v>
      </c>
      <c r="F108" s="69">
        <f>'remanentes 2012'!F108</f>
        <v>0</v>
      </c>
      <c r="G108" s="69">
        <f>'remanentes 2012'!G108</f>
        <v>0</v>
      </c>
      <c r="H108" s="69">
        <f>'remanentes 2012'!H108</f>
        <v>0</v>
      </c>
      <c r="I108" s="69">
        <f>'remanentes 2012'!I108</f>
        <v>0</v>
      </c>
      <c r="J108" s="69">
        <f>'remanentes 2012'!J108</f>
        <v>0</v>
      </c>
      <c r="K108" s="69">
        <f>'remanentes 2012'!K108</f>
        <v>0</v>
      </c>
      <c r="L108" s="69">
        <f>'remanentes 2012'!L108</f>
        <v>0</v>
      </c>
      <c r="M108" s="69">
        <f>'remanentes 2012'!M108</f>
        <v>0</v>
      </c>
      <c r="N108" s="69">
        <f>'remanentes 2012'!N108</f>
        <v>0</v>
      </c>
      <c r="O108" s="69">
        <f>'remanentes 2012'!O108</f>
        <v>0</v>
      </c>
      <c r="P108" s="69">
        <f>'remanentes 2012'!P108</f>
        <v>0</v>
      </c>
      <c r="Q108" s="37"/>
    </row>
    <row r="109" spans="1:18" s="72" customFormat="1" x14ac:dyDescent="0.2">
      <c r="A109" s="105">
        <v>5611</v>
      </c>
      <c r="B109" s="105"/>
      <c r="C109" s="110" t="s">
        <v>140</v>
      </c>
      <c r="D109" s="68">
        <f t="shared" si="6"/>
        <v>0</v>
      </c>
      <c r="E109" s="69">
        <f>'remanentes 2012'!E109</f>
        <v>0</v>
      </c>
      <c r="F109" s="69">
        <f>'remanentes 2012'!F109</f>
        <v>0</v>
      </c>
      <c r="G109" s="69">
        <f>'remanentes 2012'!G109</f>
        <v>0</v>
      </c>
      <c r="H109" s="69">
        <f>'remanentes 2012'!H109</f>
        <v>0</v>
      </c>
      <c r="I109" s="69">
        <f>'remanentes 2012'!I109</f>
        <v>0</v>
      </c>
      <c r="J109" s="69">
        <f>'remanentes 2012'!J109</f>
        <v>0</v>
      </c>
      <c r="K109" s="69">
        <f>'remanentes 2012'!K109</f>
        <v>0</v>
      </c>
      <c r="L109" s="69">
        <f>'remanentes 2012'!L109</f>
        <v>0</v>
      </c>
      <c r="M109" s="69">
        <f>'remanentes 2012'!M109</f>
        <v>0</v>
      </c>
      <c r="N109" s="69">
        <f>'remanentes 2012'!N109</f>
        <v>0</v>
      </c>
      <c r="O109" s="69">
        <f>'remanentes 2012'!O109</f>
        <v>0</v>
      </c>
      <c r="P109" s="69">
        <f>'remanentes 2012'!P109</f>
        <v>0</v>
      </c>
      <c r="Q109" s="71"/>
    </row>
    <row r="110" spans="1:18" x14ac:dyDescent="0.2">
      <c r="A110" s="34">
        <v>5621</v>
      </c>
      <c r="B110" s="34"/>
      <c r="C110" s="59" t="s">
        <v>143</v>
      </c>
      <c r="D110" s="35">
        <f t="shared" si="6"/>
        <v>0</v>
      </c>
      <c r="E110" s="69">
        <f>'remanentes 2012'!E110</f>
        <v>0</v>
      </c>
      <c r="F110" s="69">
        <f>'remanentes 2012'!F110</f>
        <v>0</v>
      </c>
      <c r="G110" s="69">
        <f>'remanentes 2012'!G110</f>
        <v>0</v>
      </c>
      <c r="H110" s="69">
        <f>'remanentes 2012'!H110</f>
        <v>0</v>
      </c>
      <c r="I110" s="69">
        <f>'remanentes 2012'!I110</f>
        <v>0</v>
      </c>
      <c r="J110" s="69">
        <f>'remanentes 2012'!J110</f>
        <v>0</v>
      </c>
      <c r="K110" s="69">
        <f>'remanentes 2012'!K110</f>
        <v>0</v>
      </c>
      <c r="L110" s="69">
        <f>'remanentes 2012'!L110</f>
        <v>0</v>
      </c>
      <c r="M110" s="69">
        <f>'remanentes 2012'!M110</f>
        <v>0</v>
      </c>
      <c r="N110" s="69">
        <f>'remanentes 2012'!N110</f>
        <v>0</v>
      </c>
      <c r="O110" s="69">
        <f>'remanentes 2012'!O110</f>
        <v>0</v>
      </c>
      <c r="P110" s="69">
        <f>'remanentes 2012'!P110</f>
        <v>0</v>
      </c>
      <c r="Q110" s="37"/>
    </row>
    <row r="111" spans="1:18" x14ac:dyDescent="0.2">
      <c r="A111" s="34">
        <v>5911</v>
      </c>
      <c r="B111" s="34"/>
      <c r="C111" s="59" t="s">
        <v>139</v>
      </c>
      <c r="D111" s="35">
        <f>SUM(E111:P111)</f>
        <v>0</v>
      </c>
      <c r="E111" s="69">
        <f>'remanentes 2012'!E111</f>
        <v>0</v>
      </c>
      <c r="F111" s="69">
        <f>'remanentes 2012'!F111</f>
        <v>0</v>
      </c>
      <c r="G111" s="69">
        <f>'remanentes 2012'!G111</f>
        <v>0</v>
      </c>
      <c r="H111" s="69">
        <f>'remanentes 2012'!H111</f>
        <v>0</v>
      </c>
      <c r="I111" s="69">
        <f>'remanentes 2012'!I111</f>
        <v>0</v>
      </c>
      <c r="J111" s="69">
        <f>'remanentes 2012'!J111</f>
        <v>0</v>
      </c>
      <c r="K111" s="69">
        <f>'remanentes 2012'!K111</f>
        <v>0</v>
      </c>
      <c r="L111" s="69">
        <f>'remanentes 2012'!L111</f>
        <v>0</v>
      </c>
      <c r="M111" s="69">
        <f>'remanentes 2012'!M111</f>
        <v>0</v>
      </c>
      <c r="N111" s="69">
        <f>'remanentes 2012'!N111</f>
        <v>0</v>
      </c>
      <c r="O111" s="69">
        <f>'remanentes 2012'!O111</f>
        <v>0</v>
      </c>
      <c r="P111" s="69">
        <f>'remanentes 2012'!P111</f>
        <v>0</v>
      </c>
      <c r="Q111" s="37"/>
    </row>
    <row r="112" spans="1:18" s="11" customFormat="1" ht="25.5" x14ac:dyDescent="0.2">
      <c r="A112" s="21"/>
      <c r="B112" s="21"/>
      <c r="C112" s="61" t="s">
        <v>117</v>
      </c>
      <c r="D112" s="22">
        <f>SUM(D108:D111)</f>
        <v>0</v>
      </c>
      <c r="E112" s="40">
        <f t="shared" ref="E112" si="8">SUM(E108:E108)</f>
        <v>0</v>
      </c>
      <c r="F112" s="104">
        <f>SUM(F108:F111)</f>
        <v>0</v>
      </c>
      <c r="G112" s="104">
        <f t="shared" ref="G112:P112" si="9">SUM(G108:G111)</f>
        <v>0</v>
      </c>
      <c r="H112" s="104">
        <f t="shared" si="9"/>
        <v>0</v>
      </c>
      <c r="I112" s="104">
        <f t="shared" si="9"/>
        <v>0</v>
      </c>
      <c r="J112" s="104">
        <f t="shared" si="9"/>
        <v>0</v>
      </c>
      <c r="K112" s="104">
        <f t="shared" si="9"/>
        <v>0</v>
      </c>
      <c r="L112" s="104">
        <f t="shared" si="9"/>
        <v>0</v>
      </c>
      <c r="M112" s="104">
        <f t="shared" si="9"/>
        <v>0</v>
      </c>
      <c r="N112" s="104">
        <f t="shared" si="9"/>
        <v>0</v>
      </c>
      <c r="O112" s="104">
        <f t="shared" si="9"/>
        <v>0</v>
      </c>
      <c r="P112" s="104">
        <f t="shared" si="9"/>
        <v>0</v>
      </c>
      <c r="Q112" s="24"/>
    </row>
    <row r="113" spans="1:18" s="72" customFormat="1" x14ac:dyDescent="0.2">
      <c r="A113" s="105"/>
      <c r="B113" s="105"/>
      <c r="C113" s="67"/>
      <c r="D113" s="35">
        <f t="shared" si="6"/>
        <v>0</v>
      </c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1"/>
    </row>
    <row r="114" spans="1:18" x14ac:dyDescent="0.2">
      <c r="A114" s="34"/>
      <c r="B114" s="34"/>
      <c r="C114" s="59"/>
      <c r="D114" s="35">
        <f t="shared" si="6"/>
        <v>0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7"/>
    </row>
    <row r="115" spans="1:18" x14ac:dyDescent="0.2">
      <c r="A115" s="34"/>
      <c r="B115" s="34"/>
      <c r="C115" s="59"/>
      <c r="D115" s="35">
        <f t="shared" si="6"/>
        <v>0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7"/>
    </row>
    <row r="116" spans="1:18" x14ac:dyDescent="0.2">
      <c r="A116" s="34"/>
      <c r="B116" s="34"/>
      <c r="C116" s="59"/>
      <c r="D116" s="35">
        <f t="shared" si="6"/>
        <v>0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7"/>
    </row>
    <row r="117" spans="1:18" s="11" customFormat="1" ht="25.5" x14ac:dyDescent="0.2">
      <c r="A117" s="21"/>
      <c r="B117" s="21"/>
      <c r="C117" s="61" t="s">
        <v>118</v>
      </c>
      <c r="D117" s="22">
        <f>SUM(D113:D116)</f>
        <v>0</v>
      </c>
      <c r="E117" s="38">
        <f t="shared" ref="E117:P117" si="10">SUM(E115:E116)</f>
        <v>0</v>
      </c>
      <c r="F117" s="38">
        <f t="shared" si="10"/>
        <v>0</v>
      </c>
      <c r="G117" s="38">
        <f t="shared" si="10"/>
        <v>0</v>
      </c>
      <c r="H117" s="38">
        <f t="shared" si="10"/>
        <v>0</v>
      </c>
      <c r="I117" s="38">
        <f t="shared" si="10"/>
        <v>0</v>
      </c>
      <c r="J117" s="38">
        <f t="shared" si="10"/>
        <v>0</v>
      </c>
      <c r="K117" s="38">
        <f t="shared" si="10"/>
        <v>0</v>
      </c>
      <c r="L117" s="38">
        <f t="shared" si="10"/>
        <v>0</v>
      </c>
      <c r="M117" s="38">
        <f t="shared" si="10"/>
        <v>0</v>
      </c>
      <c r="N117" s="38">
        <f t="shared" si="10"/>
        <v>0</v>
      </c>
      <c r="O117" s="38">
        <f t="shared" si="10"/>
        <v>0</v>
      </c>
      <c r="P117" s="38">
        <f t="shared" si="10"/>
        <v>0</v>
      </c>
      <c r="Q117" s="24"/>
      <c r="R117" s="25"/>
    </row>
    <row r="118" spans="1:18" x14ac:dyDescent="0.2">
      <c r="A118" s="34"/>
      <c r="B118" s="34"/>
      <c r="C118" s="59"/>
      <c r="D118" s="35">
        <f t="shared" si="6"/>
        <v>0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7"/>
    </row>
    <row r="119" spans="1:18" x14ac:dyDescent="0.2">
      <c r="A119" s="34"/>
      <c r="B119" s="34"/>
      <c r="C119" s="59"/>
      <c r="D119" s="35">
        <f t="shared" ref="D119" si="11">SUM(E119:P119)</f>
        <v>0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7"/>
    </row>
    <row r="120" spans="1:18" s="11" customFormat="1" x14ac:dyDescent="0.2">
      <c r="A120" s="21"/>
      <c r="B120" s="21"/>
      <c r="C120" s="61" t="s">
        <v>119</v>
      </c>
      <c r="D120" s="22">
        <f t="shared" ref="D120:P120" si="12">SUM(D118:D119)</f>
        <v>0</v>
      </c>
      <c r="E120" s="38">
        <f t="shared" si="12"/>
        <v>0</v>
      </c>
      <c r="F120" s="38">
        <f t="shared" si="12"/>
        <v>0</v>
      </c>
      <c r="G120" s="38">
        <f t="shared" si="12"/>
        <v>0</v>
      </c>
      <c r="H120" s="38">
        <f t="shared" si="12"/>
        <v>0</v>
      </c>
      <c r="I120" s="38">
        <f t="shared" si="12"/>
        <v>0</v>
      </c>
      <c r="J120" s="38">
        <f t="shared" si="12"/>
        <v>0</v>
      </c>
      <c r="K120" s="38">
        <f t="shared" si="12"/>
        <v>0</v>
      </c>
      <c r="L120" s="38">
        <f t="shared" si="12"/>
        <v>0</v>
      </c>
      <c r="M120" s="38">
        <f t="shared" si="12"/>
        <v>0</v>
      </c>
      <c r="N120" s="38">
        <f t="shared" si="12"/>
        <v>0</v>
      </c>
      <c r="O120" s="38">
        <f t="shared" si="12"/>
        <v>0</v>
      </c>
      <c r="P120" s="38">
        <f t="shared" si="12"/>
        <v>0</v>
      </c>
      <c r="Q120" s="24"/>
    </row>
    <row r="121" spans="1:18" s="11" customFormat="1" ht="17.25" customHeight="1" x14ac:dyDescent="0.2">
      <c r="A121" s="129"/>
      <c r="B121" s="129"/>
      <c r="C121" s="130" t="s">
        <v>19</v>
      </c>
      <c r="D121" s="131">
        <f t="shared" ref="D121:P121" si="13">SUM(D120,D117,D112,D107,D105,D67,D28)</f>
        <v>0</v>
      </c>
      <c r="E121" s="132">
        <f t="shared" si="13"/>
        <v>0</v>
      </c>
      <c r="F121" s="132">
        <f t="shared" si="13"/>
        <v>0</v>
      </c>
      <c r="G121" s="132">
        <f t="shared" si="13"/>
        <v>0</v>
      </c>
      <c r="H121" s="132">
        <f t="shared" si="13"/>
        <v>0</v>
      </c>
      <c r="I121" s="132">
        <f t="shared" si="13"/>
        <v>0</v>
      </c>
      <c r="J121" s="132">
        <f t="shared" si="13"/>
        <v>0</v>
      </c>
      <c r="K121" s="132">
        <f t="shared" si="13"/>
        <v>0</v>
      </c>
      <c r="L121" s="132">
        <f t="shared" si="13"/>
        <v>0</v>
      </c>
      <c r="M121" s="132">
        <f t="shared" si="13"/>
        <v>0</v>
      </c>
      <c r="N121" s="132">
        <f t="shared" si="13"/>
        <v>0</v>
      </c>
      <c r="O121" s="132">
        <f t="shared" si="13"/>
        <v>0</v>
      </c>
      <c r="P121" s="132">
        <f t="shared" si="13"/>
        <v>0</v>
      </c>
      <c r="Q121" s="133"/>
      <c r="R121" s="25"/>
    </row>
    <row r="123" spans="1:18" x14ac:dyDescent="0.2">
      <c r="C123" s="56" t="s">
        <v>144</v>
      </c>
      <c r="D123" s="3">
        <f>'Presupuestacion estatal'!D121</f>
        <v>0</v>
      </c>
    </row>
    <row r="124" spans="1:18" x14ac:dyDescent="0.2">
      <c r="C124" s="56" t="s">
        <v>145</v>
      </c>
      <c r="D124" s="3">
        <f>'Presupuestacion federal'!D121</f>
        <v>0</v>
      </c>
    </row>
    <row r="125" spans="1:18" x14ac:dyDescent="0.2">
      <c r="C125" s="56" t="s">
        <v>125</v>
      </c>
      <c r="D125" s="3">
        <f>'Ingresos Propios'!D121</f>
        <v>0</v>
      </c>
    </row>
    <row r="126" spans="1:18" x14ac:dyDescent="0.2">
      <c r="C126" s="56" t="s">
        <v>126</v>
      </c>
      <c r="D126" s="3">
        <f>'remanentes 2012'!D121</f>
        <v>0</v>
      </c>
    </row>
    <row r="127" spans="1:18" x14ac:dyDescent="0.2">
      <c r="C127" s="56" t="s">
        <v>180</v>
      </c>
      <c r="D127" s="3">
        <f>COECYTJAL!D121</f>
        <v>0</v>
      </c>
    </row>
    <row r="128" spans="1:18" x14ac:dyDescent="0.2">
      <c r="C128" s="107" t="s">
        <v>201</v>
      </c>
      <c r="D128" s="16">
        <f>SUM(D123:D127)</f>
        <v>0</v>
      </c>
    </row>
    <row r="129" spans="3:12" ht="48.75" customHeight="1" x14ac:dyDescent="0.2">
      <c r="C129" s="96" t="s">
        <v>127</v>
      </c>
      <c r="E129" s="43"/>
      <c r="G129" s="1" t="s">
        <v>129</v>
      </c>
      <c r="L129" s="1" t="s">
        <v>131</v>
      </c>
    </row>
    <row r="130" spans="3:12" x14ac:dyDescent="0.2">
      <c r="C130" s="96" t="s">
        <v>128</v>
      </c>
      <c r="G130" s="1" t="s">
        <v>130</v>
      </c>
      <c r="L130" s="1" t="s">
        <v>132</v>
      </c>
    </row>
    <row r="133" spans="3:12" x14ac:dyDescent="0.2">
      <c r="C133" s="108"/>
      <c r="D133" s="109"/>
      <c r="E133" s="14"/>
    </row>
    <row r="134" spans="3:12" x14ac:dyDescent="0.2">
      <c r="C134" s="108"/>
      <c r="D134" s="109"/>
      <c r="E134" s="14"/>
    </row>
    <row r="135" spans="3:12" x14ac:dyDescent="0.2">
      <c r="C135" s="108"/>
      <c r="D135" s="109"/>
      <c r="E135" s="14"/>
    </row>
    <row r="136" spans="3:12" x14ac:dyDescent="0.2">
      <c r="C136" s="108"/>
      <c r="D136" s="109"/>
      <c r="E136" s="14"/>
      <c r="G136" s="41"/>
    </row>
    <row r="137" spans="3:12" x14ac:dyDescent="0.2">
      <c r="C137" s="108"/>
      <c r="D137" s="109"/>
      <c r="E137" s="14"/>
      <c r="G137" s="41"/>
    </row>
    <row r="138" spans="3:12" x14ac:dyDescent="0.2">
      <c r="C138" s="108"/>
      <c r="D138" s="109"/>
      <c r="E138" s="14"/>
    </row>
    <row r="139" spans="3:12" x14ac:dyDescent="0.2">
      <c r="C139" s="108"/>
      <c r="D139" s="109"/>
      <c r="E139" s="14"/>
      <c r="G139" s="43"/>
    </row>
    <row r="140" spans="3:12" x14ac:dyDescent="0.2">
      <c r="C140" s="108"/>
      <c r="D140" s="109"/>
      <c r="E140" s="14"/>
      <c r="F140" s="43"/>
      <c r="G140" s="43"/>
      <c r="H140" s="43"/>
      <c r="I140" s="43"/>
    </row>
    <row r="141" spans="3:12" x14ac:dyDescent="0.2">
      <c r="C141" s="108"/>
      <c r="D141" s="109"/>
      <c r="E141" s="14"/>
    </row>
    <row r="142" spans="3:12" x14ac:dyDescent="0.2">
      <c r="C142" s="108"/>
      <c r="D142" s="109"/>
      <c r="E142" s="14"/>
    </row>
    <row r="143" spans="3:12" x14ac:dyDescent="0.2">
      <c r="C143" s="108"/>
      <c r="D143" s="109"/>
      <c r="E143" s="14"/>
    </row>
    <row r="144" spans="3:12" x14ac:dyDescent="0.2">
      <c r="C144" s="108"/>
      <c r="D144" s="109"/>
      <c r="E144" s="14"/>
      <c r="F144" s="43"/>
    </row>
    <row r="146" spans="9:13" x14ac:dyDescent="0.2">
      <c r="I146" s="41"/>
      <c r="J146" s="44"/>
      <c r="K146" s="43"/>
      <c r="L146" s="43"/>
      <c r="M146" s="43"/>
    </row>
    <row r="147" spans="9:13" x14ac:dyDescent="0.2">
      <c r="I147" s="41"/>
      <c r="J147" s="44"/>
      <c r="K147" s="43"/>
      <c r="L147" s="43"/>
      <c r="M147" s="43"/>
    </row>
    <row r="148" spans="9:13" x14ac:dyDescent="0.2">
      <c r="I148" s="41"/>
      <c r="J148" s="44"/>
      <c r="K148" s="43"/>
      <c r="L148" s="43"/>
      <c r="M148" s="43"/>
    </row>
    <row r="149" spans="9:13" x14ac:dyDescent="0.2">
      <c r="I149" s="41"/>
      <c r="J149" s="44"/>
      <c r="K149" s="43"/>
      <c r="L149" s="43"/>
      <c r="M149" s="43"/>
    </row>
    <row r="150" spans="9:13" x14ac:dyDescent="0.2">
      <c r="I150" s="41"/>
      <c r="J150" s="44"/>
      <c r="K150" s="43"/>
      <c r="L150" s="43"/>
      <c r="M150" s="43"/>
    </row>
    <row r="151" spans="9:13" x14ac:dyDescent="0.2">
      <c r="I151" s="41"/>
      <c r="J151" s="44"/>
      <c r="K151" s="43"/>
      <c r="L151" s="43"/>
      <c r="M151" s="43"/>
    </row>
    <row r="152" spans="9:13" x14ac:dyDescent="0.2">
      <c r="I152" s="41"/>
      <c r="J152" s="44"/>
      <c r="K152" s="43"/>
      <c r="L152" s="43"/>
      <c r="M152" s="43"/>
    </row>
    <row r="153" spans="9:13" x14ac:dyDescent="0.2">
      <c r="I153" s="41"/>
      <c r="J153" s="44"/>
      <c r="K153" s="43"/>
      <c r="L153" s="43"/>
      <c r="M153" s="43"/>
    </row>
    <row r="154" spans="9:13" x14ac:dyDescent="0.2">
      <c r="I154" s="41"/>
      <c r="J154" s="44"/>
      <c r="K154" s="43"/>
      <c r="L154" s="43"/>
      <c r="M154" s="43"/>
    </row>
    <row r="155" spans="9:13" x14ac:dyDescent="0.2">
      <c r="I155" s="41"/>
      <c r="J155" s="44"/>
      <c r="K155" s="43"/>
      <c r="L155" s="43"/>
      <c r="M155" s="43"/>
    </row>
    <row r="156" spans="9:13" x14ac:dyDescent="0.2">
      <c r="I156" s="41"/>
      <c r="J156" s="44"/>
      <c r="K156" s="43"/>
      <c r="L156" s="43"/>
      <c r="M156" s="43"/>
    </row>
    <row r="157" spans="9:13" x14ac:dyDescent="0.2">
      <c r="I157" s="41"/>
      <c r="J157" s="44"/>
      <c r="K157" s="43"/>
      <c r="L157" s="43"/>
      <c r="M157" s="43"/>
    </row>
    <row r="158" spans="9:13" x14ac:dyDescent="0.2">
      <c r="I158" s="41"/>
      <c r="J158" s="44"/>
      <c r="K158" s="43"/>
      <c r="L158" s="43"/>
      <c r="M158" s="43"/>
    </row>
    <row r="159" spans="9:13" x14ac:dyDescent="0.2">
      <c r="I159" s="41"/>
      <c r="J159" s="44"/>
      <c r="K159" s="43"/>
      <c r="L159" s="43"/>
      <c r="M159" s="43"/>
    </row>
    <row r="162" spans="9:12" x14ac:dyDescent="0.2">
      <c r="I162" s="43"/>
      <c r="J162" s="44"/>
      <c r="K162" s="43"/>
      <c r="L162" s="43"/>
    </row>
  </sheetData>
  <mergeCells count="16">
    <mergeCell ref="K1:Q1"/>
    <mergeCell ref="K2:Q2"/>
    <mergeCell ref="K4:Q4"/>
    <mergeCell ref="K5:Q5"/>
    <mergeCell ref="K6:Q6"/>
    <mergeCell ref="K7:Q7"/>
    <mergeCell ref="K8:Q8"/>
    <mergeCell ref="R13:R27"/>
    <mergeCell ref="A107:C107"/>
    <mergeCell ref="C6:J8"/>
    <mergeCell ref="A11:A12"/>
    <mergeCell ref="C11:C12"/>
    <mergeCell ref="D11:D12"/>
    <mergeCell ref="E11:P11"/>
    <mergeCell ref="Q11:Q12"/>
    <mergeCell ref="K9:Q9"/>
  </mergeCells>
  <printOptions horizontalCentered="1" verticalCentered="1"/>
  <pageMargins left="0.43307086614173229" right="0.39370078740157483" top="0.31496062992125984" bottom="0.39370078740157483" header="0" footer="0"/>
  <pageSetup paperSize="5" scale="50" orientation="landscape" horizontalDpi="200" verticalDpi="200" r:id="rId1"/>
  <headerFooter alignWithMargins="0">
    <oddFooter>Página &amp;P de &amp;N</oddFooter>
  </headerFooter>
  <rowBreaks count="1" manualBreakCount="1">
    <brk id="67" max="16" man="1"/>
  </rowBreaks>
  <colBreaks count="1" manualBreakCount="1">
    <brk id="17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7"/>
  <sheetViews>
    <sheetView showGridLines="0" view="pageBreakPreview" topLeftCell="E1" zoomScale="60" zoomScaleNormal="60" workbookViewId="0">
      <selection activeCell="H56" sqref="H56"/>
    </sheetView>
  </sheetViews>
  <sheetFormatPr baseColWidth="10" defaultRowHeight="12.75" x14ac:dyDescent="0.2"/>
  <cols>
    <col min="1" max="1" width="6.140625" style="1" bestFit="1" customWidth="1"/>
    <col min="2" max="2" width="6.28515625" style="1" bestFit="1" customWidth="1"/>
    <col min="3" max="3" width="37.7109375" style="56" customWidth="1"/>
    <col min="4" max="4" width="21.140625" style="3" bestFit="1" customWidth="1"/>
    <col min="5" max="5" width="13.85546875" style="2" bestFit="1" customWidth="1"/>
    <col min="6" max="6" width="13" style="2" customWidth="1"/>
    <col min="7" max="7" width="13.42578125" style="2" customWidth="1"/>
    <col min="8" max="8" width="13.140625" style="2" customWidth="1"/>
    <col min="9" max="10" width="13.28515625" style="2" customWidth="1"/>
    <col min="11" max="15" width="13.42578125" style="2" customWidth="1"/>
    <col min="16" max="16" width="14.5703125" style="2" customWidth="1"/>
    <col min="17" max="17" width="55.7109375" style="42" customWidth="1"/>
    <col min="18" max="18" width="27.42578125" style="2" customWidth="1"/>
    <col min="19" max="19" width="11.42578125" style="2"/>
    <col min="20" max="20" width="14.140625" style="2" bestFit="1" customWidth="1"/>
    <col min="21" max="256" width="11.42578125" style="2"/>
    <col min="257" max="257" width="9.7109375" style="2" customWidth="1"/>
    <col min="258" max="258" width="6" style="2" customWidth="1"/>
    <col min="259" max="259" width="60.5703125" style="2" customWidth="1"/>
    <col min="260" max="260" width="15.5703125" style="2" customWidth="1"/>
    <col min="261" max="272" width="13.28515625" style="2" customWidth="1"/>
    <col min="273" max="512" width="11.42578125" style="2"/>
    <col min="513" max="513" width="9.7109375" style="2" customWidth="1"/>
    <col min="514" max="514" width="6" style="2" customWidth="1"/>
    <col min="515" max="515" width="60.5703125" style="2" customWidth="1"/>
    <col min="516" max="516" width="15.5703125" style="2" customWidth="1"/>
    <col min="517" max="528" width="13.28515625" style="2" customWidth="1"/>
    <col min="529" max="768" width="11.42578125" style="2"/>
    <col min="769" max="769" width="9.7109375" style="2" customWidth="1"/>
    <col min="770" max="770" width="6" style="2" customWidth="1"/>
    <col min="771" max="771" width="60.5703125" style="2" customWidth="1"/>
    <col min="772" max="772" width="15.5703125" style="2" customWidth="1"/>
    <col min="773" max="784" width="13.28515625" style="2" customWidth="1"/>
    <col min="785" max="1024" width="11.42578125" style="2"/>
    <col min="1025" max="1025" width="9.7109375" style="2" customWidth="1"/>
    <col min="1026" max="1026" width="6" style="2" customWidth="1"/>
    <col min="1027" max="1027" width="60.5703125" style="2" customWidth="1"/>
    <col min="1028" max="1028" width="15.5703125" style="2" customWidth="1"/>
    <col min="1029" max="1040" width="13.28515625" style="2" customWidth="1"/>
    <col min="1041" max="1280" width="11.42578125" style="2"/>
    <col min="1281" max="1281" width="9.7109375" style="2" customWidth="1"/>
    <col min="1282" max="1282" width="6" style="2" customWidth="1"/>
    <col min="1283" max="1283" width="60.5703125" style="2" customWidth="1"/>
    <col min="1284" max="1284" width="15.5703125" style="2" customWidth="1"/>
    <col min="1285" max="1296" width="13.28515625" style="2" customWidth="1"/>
    <col min="1297" max="1536" width="11.42578125" style="2"/>
    <col min="1537" max="1537" width="9.7109375" style="2" customWidth="1"/>
    <col min="1538" max="1538" width="6" style="2" customWidth="1"/>
    <col min="1539" max="1539" width="60.5703125" style="2" customWidth="1"/>
    <col min="1540" max="1540" width="15.5703125" style="2" customWidth="1"/>
    <col min="1541" max="1552" width="13.28515625" style="2" customWidth="1"/>
    <col min="1553" max="1792" width="11.42578125" style="2"/>
    <col min="1793" max="1793" width="9.7109375" style="2" customWidth="1"/>
    <col min="1794" max="1794" width="6" style="2" customWidth="1"/>
    <col min="1795" max="1795" width="60.5703125" style="2" customWidth="1"/>
    <col min="1796" max="1796" width="15.5703125" style="2" customWidth="1"/>
    <col min="1797" max="1808" width="13.28515625" style="2" customWidth="1"/>
    <col min="1809" max="2048" width="11.42578125" style="2"/>
    <col min="2049" max="2049" width="9.7109375" style="2" customWidth="1"/>
    <col min="2050" max="2050" width="6" style="2" customWidth="1"/>
    <col min="2051" max="2051" width="60.5703125" style="2" customWidth="1"/>
    <col min="2052" max="2052" width="15.5703125" style="2" customWidth="1"/>
    <col min="2053" max="2064" width="13.28515625" style="2" customWidth="1"/>
    <col min="2065" max="2304" width="11.42578125" style="2"/>
    <col min="2305" max="2305" width="9.7109375" style="2" customWidth="1"/>
    <col min="2306" max="2306" width="6" style="2" customWidth="1"/>
    <col min="2307" max="2307" width="60.5703125" style="2" customWidth="1"/>
    <col min="2308" max="2308" width="15.5703125" style="2" customWidth="1"/>
    <col min="2309" max="2320" width="13.28515625" style="2" customWidth="1"/>
    <col min="2321" max="2560" width="11.42578125" style="2"/>
    <col min="2561" max="2561" width="9.7109375" style="2" customWidth="1"/>
    <col min="2562" max="2562" width="6" style="2" customWidth="1"/>
    <col min="2563" max="2563" width="60.5703125" style="2" customWidth="1"/>
    <col min="2564" max="2564" width="15.5703125" style="2" customWidth="1"/>
    <col min="2565" max="2576" width="13.28515625" style="2" customWidth="1"/>
    <col min="2577" max="2816" width="11.42578125" style="2"/>
    <col min="2817" max="2817" width="9.7109375" style="2" customWidth="1"/>
    <col min="2818" max="2818" width="6" style="2" customWidth="1"/>
    <col min="2819" max="2819" width="60.5703125" style="2" customWidth="1"/>
    <col min="2820" max="2820" width="15.5703125" style="2" customWidth="1"/>
    <col min="2821" max="2832" width="13.28515625" style="2" customWidth="1"/>
    <col min="2833" max="3072" width="11.42578125" style="2"/>
    <col min="3073" max="3073" width="9.7109375" style="2" customWidth="1"/>
    <col min="3074" max="3074" width="6" style="2" customWidth="1"/>
    <col min="3075" max="3075" width="60.5703125" style="2" customWidth="1"/>
    <col min="3076" max="3076" width="15.5703125" style="2" customWidth="1"/>
    <col min="3077" max="3088" width="13.28515625" style="2" customWidth="1"/>
    <col min="3089" max="3328" width="11.42578125" style="2"/>
    <col min="3329" max="3329" width="9.7109375" style="2" customWidth="1"/>
    <col min="3330" max="3330" width="6" style="2" customWidth="1"/>
    <col min="3331" max="3331" width="60.5703125" style="2" customWidth="1"/>
    <col min="3332" max="3332" width="15.5703125" style="2" customWidth="1"/>
    <col min="3333" max="3344" width="13.28515625" style="2" customWidth="1"/>
    <col min="3345" max="3584" width="11.42578125" style="2"/>
    <col min="3585" max="3585" width="9.7109375" style="2" customWidth="1"/>
    <col min="3586" max="3586" width="6" style="2" customWidth="1"/>
    <col min="3587" max="3587" width="60.5703125" style="2" customWidth="1"/>
    <col min="3588" max="3588" width="15.5703125" style="2" customWidth="1"/>
    <col min="3589" max="3600" width="13.28515625" style="2" customWidth="1"/>
    <col min="3601" max="3840" width="11.42578125" style="2"/>
    <col min="3841" max="3841" width="9.7109375" style="2" customWidth="1"/>
    <col min="3842" max="3842" width="6" style="2" customWidth="1"/>
    <col min="3843" max="3843" width="60.5703125" style="2" customWidth="1"/>
    <col min="3844" max="3844" width="15.5703125" style="2" customWidth="1"/>
    <col min="3845" max="3856" width="13.28515625" style="2" customWidth="1"/>
    <col min="3857" max="4096" width="11.42578125" style="2"/>
    <col min="4097" max="4097" width="9.7109375" style="2" customWidth="1"/>
    <col min="4098" max="4098" width="6" style="2" customWidth="1"/>
    <col min="4099" max="4099" width="60.5703125" style="2" customWidth="1"/>
    <col min="4100" max="4100" width="15.5703125" style="2" customWidth="1"/>
    <col min="4101" max="4112" width="13.28515625" style="2" customWidth="1"/>
    <col min="4113" max="4352" width="11.42578125" style="2"/>
    <col min="4353" max="4353" width="9.7109375" style="2" customWidth="1"/>
    <col min="4354" max="4354" width="6" style="2" customWidth="1"/>
    <col min="4355" max="4355" width="60.5703125" style="2" customWidth="1"/>
    <col min="4356" max="4356" width="15.5703125" style="2" customWidth="1"/>
    <col min="4357" max="4368" width="13.28515625" style="2" customWidth="1"/>
    <col min="4369" max="4608" width="11.42578125" style="2"/>
    <col min="4609" max="4609" width="9.7109375" style="2" customWidth="1"/>
    <col min="4610" max="4610" width="6" style="2" customWidth="1"/>
    <col min="4611" max="4611" width="60.5703125" style="2" customWidth="1"/>
    <col min="4612" max="4612" width="15.5703125" style="2" customWidth="1"/>
    <col min="4613" max="4624" width="13.28515625" style="2" customWidth="1"/>
    <col min="4625" max="4864" width="11.42578125" style="2"/>
    <col min="4865" max="4865" width="9.7109375" style="2" customWidth="1"/>
    <col min="4866" max="4866" width="6" style="2" customWidth="1"/>
    <col min="4867" max="4867" width="60.5703125" style="2" customWidth="1"/>
    <col min="4868" max="4868" width="15.5703125" style="2" customWidth="1"/>
    <col min="4869" max="4880" width="13.28515625" style="2" customWidth="1"/>
    <col min="4881" max="5120" width="11.42578125" style="2"/>
    <col min="5121" max="5121" width="9.7109375" style="2" customWidth="1"/>
    <col min="5122" max="5122" width="6" style="2" customWidth="1"/>
    <col min="5123" max="5123" width="60.5703125" style="2" customWidth="1"/>
    <col min="5124" max="5124" width="15.5703125" style="2" customWidth="1"/>
    <col min="5125" max="5136" width="13.28515625" style="2" customWidth="1"/>
    <col min="5137" max="5376" width="11.42578125" style="2"/>
    <col min="5377" max="5377" width="9.7109375" style="2" customWidth="1"/>
    <col min="5378" max="5378" width="6" style="2" customWidth="1"/>
    <col min="5379" max="5379" width="60.5703125" style="2" customWidth="1"/>
    <col min="5380" max="5380" width="15.5703125" style="2" customWidth="1"/>
    <col min="5381" max="5392" width="13.28515625" style="2" customWidth="1"/>
    <col min="5393" max="5632" width="11.42578125" style="2"/>
    <col min="5633" max="5633" width="9.7109375" style="2" customWidth="1"/>
    <col min="5634" max="5634" width="6" style="2" customWidth="1"/>
    <col min="5635" max="5635" width="60.5703125" style="2" customWidth="1"/>
    <col min="5636" max="5636" width="15.5703125" style="2" customWidth="1"/>
    <col min="5637" max="5648" width="13.28515625" style="2" customWidth="1"/>
    <col min="5649" max="5888" width="11.42578125" style="2"/>
    <col min="5889" max="5889" width="9.7109375" style="2" customWidth="1"/>
    <col min="5890" max="5890" width="6" style="2" customWidth="1"/>
    <col min="5891" max="5891" width="60.5703125" style="2" customWidth="1"/>
    <col min="5892" max="5892" width="15.5703125" style="2" customWidth="1"/>
    <col min="5893" max="5904" width="13.28515625" style="2" customWidth="1"/>
    <col min="5905" max="6144" width="11.42578125" style="2"/>
    <col min="6145" max="6145" width="9.7109375" style="2" customWidth="1"/>
    <col min="6146" max="6146" width="6" style="2" customWidth="1"/>
    <col min="6147" max="6147" width="60.5703125" style="2" customWidth="1"/>
    <col min="6148" max="6148" width="15.5703125" style="2" customWidth="1"/>
    <col min="6149" max="6160" width="13.28515625" style="2" customWidth="1"/>
    <col min="6161" max="6400" width="11.42578125" style="2"/>
    <col min="6401" max="6401" width="9.7109375" style="2" customWidth="1"/>
    <col min="6402" max="6402" width="6" style="2" customWidth="1"/>
    <col min="6403" max="6403" width="60.5703125" style="2" customWidth="1"/>
    <col min="6404" max="6404" width="15.5703125" style="2" customWidth="1"/>
    <col min="6405" max="6416" width="13.28515625" style="2" customWidth="1"/>
    <col min="6417" max="6656" width="11.42578125" style="2"/>
    <col min="6657" max="6657" width="9.7109375" style="2" customWidth="1"/>
    <col min="6658" max="6658" width="6" style="2" customWidth="1"/>
    <col min="6659" max="6659" width="60.5703125" style="2" customWidth="1"/>
    <col min="6660" max="6660" width="15.5703125" style="2" customWidth="1"/>
    <col min="6661" max="6672" width="13.28515625" style="2" customWidth="1"/>
    <col min="6673" max="6912" width="11.42578125" style="2"/>
    <col min="6913" max="6913" width="9.7109375" style="2" customWidth="1"/>
    <col min="6914" max="6914" width="6" style="2" customWidth="1"/>
    <col min="6915" max="6915" width="60.5703125" style="2" customWidth="1"/>
    <col min="6916" max="6916" width="15.5703125" style="2" customWidth="1"/>
    <col min="6917" max="6928" width="13.28515625" style="2" customWidth="1"/>
    <col min="6929" max="7168" width="11.42578125" style="2"/>
    <col min="7169" max="7169" width="9.7109375" style="2" customWidth="1"/>
    <col min="7170" max="7170" width="6" style="2" customWidth="1"/>
    <col min="7171" max="7171" width="60.5703125" style="2" customWidth="1"/>
    <col min="7172" max="7172" width="15.5703125" style="2" customWidth="1"/>
    <col min="7173" max="7184" width="13.28515625" style="2" customWidth="1"/>
    <col min="7185" max="7424" width="11.42578125" style="2"/>
    <col min="7425" max="7425" width="9.7109375" style="2" customWidth="1"/>
    <col min="7426" max="7426" width="6" style="2" customWidth="1"/>
    <col min="7427" max="7427" width="60.5703125" style="2" customWidth="1"/>
    <col min="7428" max="7428" width="15.5703125" style="2" customWidth="1"/>
    <col min="7429" max="7440" width="13.28515625" style="2" customWidth="1"/>
    <col min="7441" max="7680" width="11.42578125" style="2"/>
    <col min="7681" max="7681" width="9.7109375" style="2" customWidth="1"/>
    <col min="7682" max="7682" width="6" style="2" customWidth="1"/>
    <col min="7683" max="7683" width="60.5703125" style="2" customWidth="1"/>
    <col min="7684" max="7684" width="15.5703125" style="2" customWidth="1"/>
    <col min="7685" max="7696" width="13.28515625" style="2" customWidth="1"/>
    <col min="7697" max="7936" width="11.42578125" style="2"/>
    <col min="7937" max="7937" width="9.7109375" style="2" customWidth="1"/>
    <col min="7938" max="7938" width="6" style="2" customWidth="1"/>
    <col min="7939" max="7939" width="60.5703125" style="2" customWidth="1"/>
    <col min="7940" max="7940" width="15.5703125" style="2" customWidth="1"/>
    <col min="7941" max="7952" width="13.28515625" style="2" customWidth="1"/>
    <col min="7953" max="8192" width="11.42578125" style="2"/>
    <col min="8193" max="8193" width="9.7109375" style="2" customWidth="1"/>
    <col min="8194" max="8194" width="6" style="2" customWidth="1"/>
    <col min="8195" max="8195" width="60.5703125" style="2" customWidth="1"/>
    <col min="8196" max="8196" width="15.5703125" style="2" customWidth="1"/>
    <col min="8197" max="8208" width="13.28515625" style="2" customWidth="1"/>
    <col min="8209" max="8448" width="11.42578125" style="2"/>
    <col min="8449" max="8449" width="9.7109375" style="2" customWidth="1"/>
    <col min="8450" max="8450" width="6" style="2" customWidth="1"/>
    <col min="8451" max="8451" width="60.5703125" style="2" customWidth="1"/>
    <col min="8452" max="8452" width="15.5703125" style="2" customWidth="1"/>
    <col min="8453" max="8464" width="13.28515625" style="2" customWidth="1"/>
    <col min="8465" max="8704" width="11.42578125" style="2"/>
    <col min="8705" max="8705" width="9.7109375" style="2" customWidth="1"/>
    <col min="8706" max="8706" width="6" style="2" customWidth="1"/>
    <col min="8707" max="8707" width="60.5703125" style="2" customWidth="1"/>
    <col min="8708" max="8708" width="15.5703125" style="2" customWidth="1"/>
    <col min="8709" max="8720" width="13.28515625" style="2" customWidth="1"/>
    <col min="8721" max="8960" width="11.42578125" style="2"/>
    <col min="8961" max="8961" width="9.7109375" style="2" customWidth="1"/>
    <col min="8962" max="8962" width="6" style="2" customWidth="1"/>
    <col min="8963" max="8963" width="60.5703125" style="2" customWidth="1"/>
    <col min="8964" max="8964" width="15.5703125" style="2" customWidth="1"/>
    <col min="8965" max="8976" width="13.28515625" style="2" customWidth="1"/>
    <col min="8977" max="9216" width="11.42578125" style="2"/>
    <col min="9217" max="9217" width="9.7109375" style="2" customWidth="1"/>
    <col min="9218" max="9218" width="6" style="2" customWidth="1"/>
    <col min="9219" max="9219" width="60.5703125" style="2" customWidth="1"/>
    <col min="9220" max="9220" width="15.5703125" style="2" customWidth="1"/>
    <col min="9221" max="9232" width="13.28515625" style="2" customWidth="1"/>
    <col min="9233" max="9472" width="11.42578125" style="2"/>
    <col min="9473" max="9473" width="9.7109375" style="2" customWidth="1"/>
    <col min="9474" max="9474" width="6" style="2" customWidth="1"/>
    <col min="9475" max="9475" width="60.5703125" style="2" customWidth="1"/>
    <col min="9476" max="9476" width="15.5703125" style="2" customWidth="1"/>
    <col min="9477" max="9488" width="13.28515625" style="2" customWidth="1"/>
    <col min="9489" max="9728" width="11.42578125" style="2"/>
    <col min="9729" max="9729" width="9.7109375" style="2" customWidth="1"/>
    <col min="9730" max="9730" width="6" style="2" customWidth="1"/>
    <col min="9731" max="9731" width="60.5703125" style="2" customWidth="1"/>
    <col min="9732" max="9732" width="15.5703125" style="2" customWidth="1"/>
    <col min="9733" max="9744" width="13.28515625" style="2" customWidth="1"/>
    <col min="9745" max="9984" width="11.42578125" style="2"/>
    <col min="9985" max="9985" width="9.7109375" style="2" customWidth="1"/>
    <col min="9986" max="9986" width="6" style="2" customWidth="1"/>
    <col min="9987" max="9987" width="60.5703125" style="2" customWidth="1"/>
    <col min="9988" max="9988" width="15.5703125" style="2" customWidth="1"/>
    <col min="9989" max="10000" width="13.28515625" style="2" customWidth="1"/>
    <col min="10001" max="10240" width="11.42578125" style="2"/>
    <col min="10241" max="10241" width="9.7109375" style="2" customWidth="1"/>
    <col min="10242" max="10242" width="6" style="2" customWidth="1"/>
    <col min="10243" max="10243" width="60.5703125" style="2" customWidth="1"/>
    <col min="10244" max="10244" width="15.5703125" style="2" customWidth="1"/>
    <col min="10245" max="10256" width="13.28515625" style="2" customWidth="1"/>
    <col min="10257" max="10496" width="11.42578125" style="2"/>
    <col min="10497" max="10497" width="9.7109375" style="2" customWidth="1"/>
    <col min="10498" max="10498" width="6" style="2" customWidth="1"/>
    <col min="10499" max="10499" width="60.5703125" style="2" customWidth="1"/>
    <col min="10500" max="10500" width="15.5703125" style="2" customWidth="1"/>
    <col min="10501" max="10512" width="13.28515625" style="2" customWidth="1"/>
    <col min="10513" max="10752" width="11.42578125" style="2"/>
    <col min="10753" max="10753" width="9.7109375" style="2" customWidth="1"/>
    <col min="10754" max="10754" width="6" style="2" customWidth="1"/>
    <col min="10755" max="10755" width="60.5703125" style="2" customWidth="1"/>
    <col min="10756" max="10756" width="15.5703125" style="2" customWidth="1"/>
    <col min="10757" max="10768" width="13.28515625" style="2" customWidth="1"/>
    <col min="10769" max="11008" width="11.42578125" style="2"/>
    <col min="11009" max="11009" width="9.7109375" style="2" customWidth="1"/>
    <col min="11010" max="11010" width="6" style="2" customWidth="1"/>
    <col min="11011" max="11011" width="60.5703125" style="2" customWidth="1"/>
    <col min="11012" max="11012" width="15.5703125" style="2" customWidth="1"/>
    <col min="11013" max="11024" width="13.28515625" style="2" customWidth="1"/>
    <col min="11025" max="11264" width="11.42578125" style="2"/>
    <col min="11265" max="11265" width="9.7109375" style="2" customWidth="1"/>
    <col min="11266" max="11266" width="6" style="2" customWidth="1"/>
    <col min="11267" max="11267" width="60.5703125" style="2" customWidth="1"/>
    <col min="11268" max="11268" width="15.5703125" style="2" customWidth="1"/>
    <col min="11269" max="11280" width="13.28515625" style="2" customWidth="1"/>
    <col min="11281" max="11520" width="11.42578125" style="2"/>
    <col min="11521" max="11521" width="9.7109375" style="2" customWidth="1"/>
    <col min="11522" max="11522" width="6" style="2" customWidth="1"/>
    <col min="11523" max="11523" width="60.5703125" style="2" customWidth="1"/>
    <col min="11524" max="11524" width="15.5703125" style="2" customWidth="1"/>
    <col min="11525" max="11536" width="13.28515625" style="2" customWidth="1"/>
    <col min="11537" max="11776" width="11.42578125" style="2"/>
    <col min="11777" max="11777" width="9.7109375" style="2" customWidth="1"/>
    <col min="11778" max="11778" width="6" style="2" customWidth="1"/>
    <col min="11779" max="11779" width="60.5703125" style="2" customWidth="1"/>
    <col min="11780" max="11780" width="15.5703125" style="2" customWidth="1"/>
    <col min="11781" max="11792" width="13.28515625" style="2" customWidth="1"/>
    <col min="11793" max="12032" width="11.42578125" style="2"/>
    <col min="12033" max="12033" width="9.7109375" style="2" customWidth="1"/>
    <col min="12034" max="12034" width="6" style="2" customWidth="1"/>
    <col min="12035" max="12035" width="60.5703125" style="2" customWidth="1"/>
    <col min="12036" max="12036" width="15.5703125" style="2" customWidth="1"/>
    <col min="12037" max="12048" width="13.28515625" style="2" customWidth="1"/>
    <col min="12049" max="12288" width="11.42578125" style="2"/>
    <col min="12289" max="12289" width="9.7109375" style="2" customWidth="1"/>
    <col min="12290" max="12290" width="6" style="2" customWidth="1"/>
    <col min="12291" max="12291" width="60.5703125" style="2" customWidth="1"/>
    <col min="12292" max="12292" width="15.5703125" style="2" customWidth="1"/>
    <col min="12293" max="12304" width="13.28515625" style="2" customWidth="1"/>
    <col min="12305" max="12544" width="11.42578125" style="2"/>
    <col min="12545" max="12545" width="9.7109375" style="2" customWidth="1"/>
    <col min="12546" max="12546" width="6" style="2" customWidth="1"/>
    <col min="12547" max="12547" width="60.5703125" style="2" customWidth="1"/>
    <col min="12548" max="12548" width="15.5703125" style="2" customWidth="1"/>
    <col min="12549" max="12560" width="13.28515625" style="2" customWidth="1"/>
    <col min="12561" max="12800" width="11.42578125" style="2"/>
    <col min="12801" max="12801" width="9.7109375" style="2" customWidth="1"/>
    <col min="12802" max="12802" width="6" style="2" customWidth="1"/>
    <col min="12803" max="12803" width="60.5703125" style="2" customWidth="1"/>
    <col min="12804" max="12804" width="15.5703125" style="2" customWidth="1"/>
    <col min="12805" max="12816" width="13.28515625" style="2" customWidth="1"/>
    <col min="12817" max="13056" width="11.42578125" style="2"/>
    <col min="13057" max="13057" width="9.7109375" style="2" customWidth="1"/>
    <col min="13058" max="13058" width="6" style="2" customWidth="1"/>
    <col min="13059" max="13059" width="60.5703125" style="2" customWidth="1"/>
    <col min="13060" max="13060" width="15.5703125" style="2" customWidth="1"/>
    <col min="13061" max="13072" width="13.28515625" style="2" customWidth="1"/>
    <col min="13073" max="13312" width="11.42578125" style="2"/>
    <col min="13313" max="13313" width="9.7109375" style="2" customWidth="1"/>
    <col min="13314" max="13314" width="6" style="2" customWidth="1"/>
    <col min="13315" max="13315" width="60.5703125" style="2" customWidth="1"/>
    <col min="13316" max="13316" width="15.5703125" style="2" customWidth="1"/>
    <col min="13317" max="13328" width="13.28515625" style="2" customWidth="1"/>
    <col min="13329" max="13568" width="11.42578125" style="2"/>
    <col min="13569" max="13569" width="9.7109375" style="2" customWidth="1"/>
    <col min="13570" max="13570" width="6" style="2" customWidth="1"/>
    <col min="13571" max="13571" width="60.5703125" style="2" customWidth="1"/>
    <col min="13572" max="13572" width="15.5703125" style="2" customWidth="1"/>
    <col min="13573" max="13584" width="13.28515625" style="2" customWidth="1"/>
    <col min="13585" max="13824" width="11.42578125" style="2"/>
    <col min="13825" max="13825" width="9.7109375" style="2" customWidth="1"/>
    <col min="13826" max="13826" width="6" style="2" customWidth="1"/>
    <col min="13827" max="13827" width="60.5703125" style="2" customWidth="1"/>
    <col min="13828" max="13828" width="15.5703125" style="2" customWidth="1"/>
    <col min="13829" max="13840" width="13.28515625" style="2" customWidth="1"/>
    <col min="13841" max="14080" width="11.42578125" style="2"/>
    <col min="14081" max="14081" width="9.7109375" style="2" customWidth="1"/>
    <col min="14082" max="14082" width="6" style="2" customWidth="1"/>
    <col min="14083" max="14083" width="60.5703125" style="2" customWidth="1"/>
    <col min="14084" max="14084" width="15.5703125" style="2" customWidth="1"/>
    <col min="14085" max="14096" width="13.28515625" style="2" customWidth="1"/>
    <col min="14097" max="14336" width="11.42578125" style="2"/>
    <col min="14337" max="14337" width="9.7109375" style="2" customWidth="1"/>
    <col min="14338" max="14338" width="6" style="2" customWidth="1"/>
    <col min="14339" max="14339" width="60.5703125" style="2" customWidth="1"/>
    <col min="14340" max="14340" width="15.5703125" style="2" customWidth="1"/>
    <col min="14341" max="14352" width="13.28515625" style="2" customWidth="1"/>
    <col min="14353" max="14592" width="11.42578125" style="2"/>
    <col min="14593" max="14593" width="9.7109375" style="2" customWidth="1"/>
    <col min="14594" max="14594" width="6" style="2" customWidth="1"/>
    <col min="14595" max="14595" width="60.5703125" style="2" customWidth="1"/>
    <col min="14596" max="14596" width="15.5703125" style="2" customWidth="1"/>
    <col min="14597" max="14608" width="13.28515625" style="2" customWidth="1"/>
    <col min="14609" max="14848" width="11.42578125" style="2"/>
    <col min="14849" max="14849" width="9.7109375" style="2" customWidth="1"/>
    <col min="14850" max="14850" width="6" style="2" customWidth="1"/>
    <col min="14851" max="14851" width="60.5703125" style="2" customWidth="1"/>
    <col min="14852" max="14852" width="15.5703125" style="2" customWidth="1"/>
    <col min="14853" max="14864" width="13.28515625" style="2" customWidth="1"/>
    <col min="14865" max="15104" width="11.42578125" style="2"/>
    <col min="15105" max="15105" width="9.7109375" style="2" customWidth="1"/>
    <col min="15106" max="15106" width="6" style="2" customWidth="1"/>
    <col min="15107" max="15107" width="60.5703125" style="2" customWidth="1"/>
    <col min="15108" max="15108" width="15.5703125" style="2" customWidth="1"/>
    <col min="15109" max="15120" width="13.28515625" style="2" customWidth="1"/>
    <col min="15121" max="15360" width="11.42578125" style="2"/>
    <col min="15361" max="15361" width="9.7109375" style="2" customWidth="1"/>
    <col min="15362" max="15362" width="6" style="2" customWidth="1"/>
    <col min="15363" max="15363" width="60.5703125" style="2" customWidth="1"/>
    <col min="15364" max="15364" width="15.5703125" style="2" customWidth="1"/>
    <col min="15365" max="15376" width="13.28515625" style="2" customWidth="1"/>
    <col min="15377" max="15616" width="11.42578125" style="2"/>
    <col min="15617" max="15617" width="9.7109375" style="2" customWidth="1"/>
    <col min="15618" max="15618" width="6" style="2" customWidth="1"/>
    <col min="15619" max="15619" width="60.5703125" style="2" customWidth="1"/>
    <col min="15620" max="15620" width="15.5703125" style="2" customWidth="1"/>
    <col min="15621" max="15632" width="13.28515625" style="2" customWidth="1"/>
    <col min="15633" max="15872" width="11.42578125" style="2"/>
    <col min="15873" max="15873" width="9.7109375" style="2" customWidth="1"/>
    <col min="15874" max="15874" width="6" style="2" customWidth="1"/>
    <col min="15875" max="15875" width="60.5703125" style="2" customWidth="1"/>
    <col min="15876" max="15876" width="15.5703125" style="2" customWidth="1"/>
    <col min="15877" max="15888" width="13.28515625" style="2" customWidth="1"/>
    <col min="15889" max="16128" width="11.42578125" style="2"/>
    <col min="16129" max="16129" width="9.7109375" style="2" customWidth="1"/>
    <col min="16130" max="16130" width="6" style="2" customWidth="1"/>
    <col min="16131" max="16131" width="60.5703125" style="2" customWidth="1"/>
    <col min="16132" max="16132" width="15.5703125" style="2" customWidth="1"/>
    <col min="16133" max="16144" width="13.28515625" style="2" customWidth="1"/>
    <col min="16145" max="16384" width="11.42578125" style="2"/>
  </cols>
  <sheetData>
    <row r="1" spans="1:23" ht="27" customHeight="1" x14ac:dyDescent="0.2">
      <c r="M1" s="4"/>
      <c r="N1" s="4"/>
      <c r="O1" s="5"/>
      <c r="P1" s="5"/>
      <c r="Q1" s="6" t="s">
        <v>206</v>
      </c>
      <c r="V1" s="7"/>
      <c r="W1" s="7"/>
    </row>
    <row r="2" spans="1:23" ht="27" customHeight="1" x14ac:dyDescent="0.2">
      <c r="A2" s="8"/>
      <c r="B2"/>
      <c r="C2" s="57"/>
      <c r="E2" s="8"/>
      <c r="F2" s="8"/>
      <c r="G2" s="8"/>
      <c r="H2" s="8"/>
      <c r="I2" s="8"/>
      <c r="J2" s="8"/>
      <c r="K2" s="8"/>
      <c r="M2" s="9"/>
      <c r="N2" s="5"/>
      <c r="O2" s="5"/>
      <c r="P2" s="5"/>
      <c r="Q2" s="6" t="s">
        <v>133</v>
      </c>
      <c r="V2" s="7"/>
      <c r="W2" s="7"/>
    </row>
    <row r="3" spans="1:23" ht="3" customHeight="1" x14ac:dyDescent="0.2">
      <c r="A3" s="2"/>
      <c r="B3" s="2"/>
      <c r="M3" s="9"/>
      <c r="N3" s="5"/>
      <c r="O3" s="5"/>
      <c r="P3" s="5"/>
      <c r="Q3" s="10"/>
      <c r="V3" s="7"/>
      <c r="W3" s="7"/>
    </row>
    <row r="4" spans="1:23" ht="15.75" customHeight="1" x14ac:dyDescent="0.2">
      <c r="A4" s="11"/>
      <c r="B4" s="11"/>
      <c r="C4" s="58"/>
      <c r="D4" s="12"/>
      <c r="E4" s="11"/>
      <c r="F4" s="11"/>
      <c r="G4" s="11"/>
      <c r="H4" s="11"/>
      <c r="I4" s="11"/>
      <c r="J4" s="11"/>
      <c r="K4" s="11"/>
      <c r="M4" s="669" t="s">
        <v>159</v>
      </c>
      <c r="N4" s="669"/>
      <c r="O4" s="669"/>
      <c r="P4" s="669"/>
      <c r="Q4" s="669"/>
      <c r="V4" s="7"/>
      <c r="W4" s="7"/>
    </row>
    <row r="5" spans="1:23" ht="12.75" customHeight="1" x14ac:dyDescent="0.2">
      <c r="A5" s="11"/>
      <c r="B5" s="11"/>
      <c r="C5" s="58"/>
      <c r="D5" s="12"/>
      <c r="E5" s="11"/>
      <c r="F5" s="11"/>
      <c r="G5" s="11"/>
      <c r="H5" s="11"/>
      <c r="I5" s="11"/>
      <c r="J5" s="11"/>
      <c r="K5" s="11"/>
      <c r="M5" s="13"/>
      <c r="N5" s="13"/>
      <c r="O5" s="13"/>
      <c r="P5" s="9"/>
      <c r="Q5" s="9" t="s">
        <v>22</v>
      </c>
      <c r="V5" s="7"/>
      <c r="W5" s="7"/>
    </row>
    <row r="6" spans="1:23" ht="20.25" customHeight="1" x14ac:dyDescent="0.2">
      <c r="A6" s="11"/>
      <c r="B6" s="11"/>
      <c r="C6" s="658"/>
      <c r="D6" s="659"/>
      <c r="E6" s="659"/>
      <c r="F6" s="659"/>
      <c r="G6" s="659"/>
      <c r="H6" s="659"/>
      <c r="I6" s="659"/>
      <c r="J6" s="659"/>
      <c r="K6" s="11"/>
      <c r="M6" s="669" t="s">
        <v>23</v>
      </c>
      <c r="N6" s="669"/>
      <c r="O6" s="669"/>
      <c r="P6" s="669"/>
      <c r="Q6" s="669"/>
      <c r="V6" s="7"/>
      <c r="W6" s="7"/>
    </row>
    <row r="7" spans="1:23" ht="12.75" customHeight="1" x14ac:dyDescent="0.2">
      <c r="A7" s="11"/>
      <c r="B7" s="11"/>
      <c r="C7" s="659"/>
      <c r="D7" s="659"/>
      <c r="E7" s="659"/>
      <c r="F7" s="659"/>
      <c r="G7" s="659"/>
      <c r="H7" s="659"/>
      <c r="I7" s="659"/>
      <c r="J7" s="659"/>
      <c r="K7" s="11"/>
      <c r="M7" s="13"/>
      <c r="N7" s="13"/>
      <c r="O7" s="13"/>
      <c r="P7" s="9"/>
      <c r="Q7" s="9" t="s">
        <v>0</v>
      </c>
      <c r="V7" s="7"/>
      <c r="W7" s="7"/>
    </row>
    <row r="8" spans="1:23" ht="17.25" customHeight="1" x14ac:dyDescent="0.2">
      <c r="A8" s="11"/>
      <c r="B8" s="11"/>
      <c r="C8" s="659"/>
      <c r="D8" s="659"/>
      <c r="E8" s="659"/>
      <c r="F8" s="659"/>
      <c r="G8" s="659"/>
      <c r="H8" s="659"/>
      <c r="I8" s="659"/>
      <c r="J8" s="659"/>
      <c r="K8" s="11"/>
      <c r="M8" s="669" t="s">
        <v>24</v>
      </c>
      <c r="N8" s="669"/>
      <c r="O8" s="669"/>
      <c r="P8" s="669"/>
      <c r="Q8" s="669"/>
      <c r="V8" s="7"/>
      <c r="W8" s="7"/>
    </row>
    <row r="9" spans="1:23" s="14" customFormat="1" ht="12.75" customHeight="1" x14ac:dyDescent="0.2">
      <c r="A9" s="11"/>
      <c r="B9" s="11"/>
      <c r="C9" s="58"/>
      <c r="D9" s="12"/>
      <c r="E9" s="11"/>
      <c r="F9" s="11"/>
      <c r="G9" s="11"/>
      <c r="H9" s="11"/>
      <c r="I9" s="11"/>
      <c r="J9" s="11"/>
      <c r="K9" s="11"/>
      <c r="M9" s="13"/>
      <c r="N9" s="13"/>
      <c r="O9" s="13"/>
      <c r="P9" s="13"/>
      <c r="Q9" s="13" t="s">
        <v>1</v>
      </c>
      <c r="V9" s="7"/>
      <c r="W9" s="7"/>
    </row>
    <row r="10" spans="1:23" ht="12.75" customHeight="1" x14ac:dyDescent="0.2">
      <c r="A10" s="15"/>
      <c r="B10" s="15"/>
      <c r="C10" s="62"/>
      <c r="D10" s="16"/>
      <c r="E10" s="15"/>
      <c r="F10" s="15"/>
      <c r="G10" s="15"/>
      <c r="H10" s="15"/>
      <c r="I10" s="15"/>
      <c r="J10" s="15"/>
      <c r="K10" s="15"/>
      <c r="L10" s="15"/>
      <c r="M10" s="5"/>
      <c r="N10" s="5"/>
      <c r="O10" s="5"/>
      <c r="P10" s="5"/>
      <c r="Q10" s="5"/>
      <c r="R10" s="7"/>
      <c r="S10" s="7"/>
      <c r="T10" s="7"/>
      <c r="U10" s="7"/>
      <c r="V10" s="7"/>
      <c r="W10" s="7"/>
    </row>
    <row r="11" spans="1:23" ht="12.75" customHeight="1" x14ac:dyDescent="0.2">
      <c r="A11" s="660" t="s">
        <v>25</v>
      </c>
      <c r="B11" s="660" t="s">
        <v>21</v>
      </c>
      <c r="C11" s="660" t="s">
        <v>2</v>
      </c>
      <c r="D11" s="662" t="s">
        <v>3</v>
      </c>
      <c r="E11" s="664" t="s">
        <v>209</v>
      </c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664"/>
      <c r="Q11" s="665" t="s">
        <v>26</v>
      </c>
    </row>
    <row r="12" spans="1:23" s="17" customFormat="1" ht="13.5" thickBot="1" x14ac:dyDescent="0.25">
      <c r="A12" s="661"/>
      <c r="B12" s="661"/>
      <c r="C12" s="661"/>
      <c r="D12" s="663"/>
      <c r="E12" s="128" t="s">
        <v>4</v>
      </c>
      <c r="F12" s="129" t="s">
        <v>5</v>
      </c>
      <c r="G12" s="129" t="s">
        <v>6</v>
      </c>
      <c r="H12" s="129" t="s">
        <v>7</v>
      </c>
      <c r="I12" s="129" t="s">
        <v>8</v>
      </c>
      <c r="J12" s="129" t="s">
        <v>9</v>
      </c>
      <c r="K12" s="129" t="s">
        <v>10</v>
      </c>
      <c r="L12" s="129" t="s">
        <v>11</v>
      </c>
      <c r="M12" s="129" t="s">
        <v>12</v>
      </c>
      <c r="N12" s="129" t="s">
        <v>13</v>
      </c>
      <c r="O12" s="129" t="s">
        <v>14</v>
      </c>
      <c r="P12" s="129" t="s">
        <v>15</v>
      </c>
      <c r="Q12" s="666"/>
    </row>
    <row r="13" spans="1:23" s="20" customFormat="1" x14ac:dyDescent="0.2">
      <c r="A13" s="52">
        <v>1131</v>
      </c>
      <c r="B13" s="18"/>
      <c r="C13" s="51" t="s">
        <v>27</v>
      </c>
      <c r="D13" s="60">
        <f>SUM(E13:P13)</f>
        <v>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25"/>
      <c r="R13" s="654"/>
    </row>
    <row r="14" spans="1:23" s="20" customFormat="1" x14ac:dyDescent="0.2">
      <c r="A14" s="52">
        <v>1211</v>
      </c>
      <c r="B14" s="18"/>
      <c r="C14" s="51" t="s">
        <v>28</v>
      </c>
      <c r="D14" s="60">
        <f t="shared" ref="D14:D27" si="0">SUM(E14:P14)</f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46"/>
      <c r="R14" s="654"/>
    </row>
    <row r="15" spans="1:23" s="20" customFormat="1" ht="24" x14ac:dyDescent="0.2">
      <c r="A15" s="52">
        <v>1311</v>
      </c>
      <c r="B15" s="18"/>
      <c r="C15" s="51" t="s">
        <v>29</v>
      </c>
      <c r="D15" s="60">
        <f t="shared" si="0"/>
        <v>0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46"/>
      <c r="R15" s="654"/>
    </row>
    <row r="16" spans="1:23" s="20" customFormat="1" x14ac:dyDescent="0.2">
      <c r="A16" s="52">
        <v>1321</v>
      </c>
      <c r="B16" s="18"/>
      <c r="C16" s="51" t="s">
        <v>30</v>
      </c>
      <c r="D16" s="60">
        <f t="shared" si="0"/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46"/>
      <c r="R16" s="654"/>
    </row>
    <row r="17" spans="1:20" s="20" customFormat="1" x14ac:dyDescent="0.2">
      <c r="A17" s="52">
        <v>1322</v>
      </c>
      <c r="B17" s="18"/>
      <c r="C17" s="51" t="s">
        <v>31</v>
      </c>
      <c r="D17" s="60">
        <f>SUM(E17:P17)</f>
        <v>0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46"/>
      <c r="R17" s="654"/>
    </row>
    <row r="18" spans="1:20" s="20" customFormat="1" x14ac:dyDescent="0.2">
      <c r="A18" s="52">
        <v>1343</v>
      </c>
      <c r="B18" s="18"/>
      <c r="C18" s="51" t="s">
        <v>32</v>
      </c>
      <c r="D18" s="60">
        <f t="shared" si="0"/>
        <v>0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46"/>
      <c r="R18" s="654"/>
    </row>
    <row r="19" spans="1:20" s="20" customFormat="1" ht="24" x14ac:dyDescent="0.2">
      <c r="A19" s="52">
        <v>1411</v>
      </c>
      <c r="B19" s="18"/>
      <c r="C19" s="51" t="s">
        <v>33</v>
      </c>
      <c r="D19" s="60">
        <f t="shared" si="0"/>
        <v>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46"/>
      <c r="R19" s="654"/>
    </row>
    <row r="20" spans="1:20" s="20" customFormat="1" x14ac:dyDescent="0.2">
      <c r="A20" s="52">
        <v>1421</v>
      </c>
      <c r="B20" s="18"/>
      <c r="C20" s="51" t="s">
        <v>34</v>
      </c>
      <c r="D20" s="60">
        <f t="shared" si="0"/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46"/>
      <c r="R20" s="654"/>
    </row>
    <row r="21" spans="1:20" s="20" customFormat="1" x14ac:dyDescent="0.2">
      <c r="A21" s="52">
        <v>1431</v>
      </c>
      <c r="B21" s="18"/>
      <c r="C21" s="51" t="s">
        <v>35</v>
      </c>
      <c r="D21" s="60">
        <f t="shared" si="0"/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46"/>
      <c r="R21" s="654"/>
    </row>
    <row r="22" spans="1:20" s="20" customFormat="1" ht="24" x14ac:dyDescent="0.2">
      <c r="A22" s="52">
        <v>1432</v>
      </c>
      <c r="B22" s="18"/>
      <c r="C22" s="51" t="s">
        <v>36</v>
      </c>
      <c r="D22" s="60">
        <f t="shared" si="0"/>
        <v>0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46"/>
      <c r="R22" s="654"/>
    </row>
    <row r="23" spans="1:20" s="20" customFormat="1" x14ac:dyDescent="0.2">
      <c r="A23" s="52">
        <v>1543</v>
      </c>
      <c r="B23" s="18"/>
      <c r="C23" s="51" t="s">
        <v>37</v>
      </c>
      <c r="D23" s="60">
        <f t="shared" si="0"/>
        <v>0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46"/>
      <c r="R23" s="654"/>
    </row>
    <row r="24" spans="1:20" s="20" customFormat="1" x14ac:dyDescent="0.2">
      <c r="A24" s="52">
        <v>1611</v>
      </c>
      <c r="B24" s="18"/>
      <c r="C24" s="51" t="s">
        <v>120</v>
      </c>
      <c r="D24" s="60">
        <f t="shared" si="0"/>
        <v>0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46"/>
      <c r="R24" s="654"/>
    </row>
    <row r="25" spans="1:20" s="20" customFormat="1" x14ac:dyDescent="0.2">
      <c r="A25" s="52">
        <v>1715</v>
      </c>
      <c r="B25" s="18"/>
      <c r="C25" s="51" t="s">
        <v>38</v>
      </c>
      <c r="D25" s="60">
        <f t="shared" si="0"/>
        <v>0</v>
      </c>
      <c r="E25" s="99"/>
      <c r="F25" s="99"/>
      <c r="G25" s="99"/>
      <c r="H25" s="99"/>
      <c r="I25" s="99"/>
      <c r="J25" s="99"/>
      <c r="K25" s="99"/>
      <c r="L25" s="99"/>
      <c r="M25" s="19"/>
      <c r="N25" s="99"/>
      <c r="O25" s="99"/>
      <c r="P25" s="99"/>
      <c r="Q25" s="46"/>
      <c r="R25" s="654"/>
    </row>
    <row r="26" spans="1:20" s="20" customFormat="1" x14ac:dyDescent="0.2">
      <c r="A26" s="52">
        <v>1719</v>
      </c>
      <c r="B26" s="18"/>
      <c r="C26" s="51" t="s">
        <v>39</v>
      </c>
      <c r="D26" s="60">
        <f t="shared" si="0"/>
        <v>0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46"/>
      <c r="R26" s="654"/>
    </row>
    <row r="27" spans="1:20" s="20" customFormat="1" x14ac:dyDescent="0.2">
      <c r="A27" s="52">
        <v>1712</v>
      </c>
      <c r="B27" s="18"/>
      <c r="C27" s="51" t="s">
        <v>40</v>
      </c>
      <c r="D27" s="60">
        <f t="shared" si="0"/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46"/>
      <c r="R27" s="654"/>
    </row>
    <row r="28" spans="1:20" s="11" customFormat="1" ht="25.5" x14ac:dyDescent="0.2">
      <c r="A28" s="21"/>
      <c r="B28" s="21"/>
      <c r="C28" s="61" t="s">
        <v>16</v>
      </c>
      <c r="D28" s="64">
        <f t="shared" ref="D28:P28" si="1">SUM(D13:D27)</f>
        <v>0</v>
      </c>
      <c r="E28" s="23">
        <f t="shared" si="1"/>
        <v>0</v>
      </c>
      <c r="F28" s="23">
        <f t="shared" si="1"/>
        <v>0</v>
      </c>
      <c r="G28" s="23">
        <f t="shared" si="1"/>
        <v>0</v>
      </c>
      <c r="H28" s="23">
        <f t="shared" si="1"/>
        <v>0</v>
      </c>
      <c r="I28" s="23">
        <f t="shared" si="1"/>
        <v>0</v>
      </c>
      <c r="J28" s="23">
        <f t="shared" si="1"/>
        <v>0</v>
      </c>
      <c r="K28" s="23">
        <f t="shared" si="1"/>
        <v>0</v>
      </c>
      <c r="L28" s="23">
        <f t="shared" si="1"/>
        <v>0</v>
      </c>
      <c r="M28" s="23">
        <f t="shared" si="1"/>
        <v>0</v>
      </c>
      <c r="N28" s="23">
        <f t="shared" si="1"/>
        <v>0</v>
      </c>
      <c r="O28" s="23">
        <f t="shared" si="1"/>
        <v>0</v>
      </c>
      <c r="P28" s="23">
        <f t="shared" si="1"/>
        <v>0</v>
      </c>
      <c r="Q28" s="24"/>
      <c r="R28" s="25"/>
      <c r="T28" s="45"/>
    </row>
    <row r="29" spans="1:20" s="20" customFormat="1" ht="24" x14ac:dyDescent="0.2">
      <c r="A29" s="53">
        <v>2111</v>
      </c>
      <c r="B29" s="63"/>
      <c r="C29" s="48" t="s">
        <v>41</v>
      </c>
      <c r="D29" s="60">
        <f t="shared" ref="D29:D92" si="2">SUM(E29:P29)</f>
        <v>0</v>
      </c>
      <c r="E29" s="27"/>
      <c r="F29" s="28"/>
      <c r="G29" s="28"/>
      <c r="H29" s="28"/>
      <c r="I29" s="27"/>
      <c r="J29" s="28"/>
      <c r="K29" s="28"/>
      <c r="L29" s="27"/>
      <c r="M29" s="28"/>
      <c r="N29" s="27"/>
      <c r="O29" s="28"/>
      <c r="P29" s="28"/>
      <c r="Q29" s="29"/>
    </row>
    <row r="30" spans="1:20" s="20" customFormat="1" ht="24" x14ac:dyDescent="0.2">
      <c r="A30" s="53">
        <v>2121</v>
      </c>
      <c r="B30" s="63"/>
      <c r="C30" s="48" t="s">
        <v>122</v>
      </c>
      <c r="D30" s="60">
        <f t="shared" si="2"/>
        <v>0</v>
      </c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/>
    </row>
    <row r="31" spans="1:20" s="20" customFormat="1" ht="36" x14ac:dyDescent="0.2">
      <c r="A31" s="53">
        <v>2141</v>
      </c>
      <c r="B31" s="63"/>
      <c r="C31" s="48" t="s">
        <v>42</v>
      </c>
      <c r="D31" s="60">
        <f t="shared" si="2"/>
        <v>0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9"/>
    </row>
    <row r="32" spans="1:20" s="20" customFormat="1" ht="14.25" x14ac:dyDescent="0.2">
      <c r="A32" s="53">
        <v>2151</v>
      </c>
      <c r="B32" s="63"/>
      <c r="C32" s="48" t="s">
        <v>43</v>
      </c>
      <c r="D32" s="60">
        <f t="shared" si="2"/>
        <v>0</v>
      </c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1:17" s="20" customFormat="1" ht="14.25" x14ac:dyDescent="0.2">
      <c r="A33" s="53">
        <v>2161</v>
      </c>
      <c r="B33" s="63"/>
      <c r="C33" s="48" t="s">
        <v>44</v>
      </c>
      <c r="D33" s="60">
        <f t="shared" si="2"/>
        <v>0</v>
      </c>
      <c r="E33" s="27"/>
      <c r="F33" s="28"/>
      <c r="G33" s="27"/>
      <c r="H33" s="28"/>
      <c r="I33" s="27"/>
      <c r="J33" s="28"/>
      <c r="K33" s="27"/>
      <c r="L33" s="28"/>
      <c r="M33" s="27"/>
      <c r="N33" s="28"/>
      <c r="O33" s="27"/>
      <c r="P33" s="28"/>
      <c r="Q33" s="29"/>
    </row>
    <row r="34" spans="1:17" s="20" customFormat="1" ht="14.25" x14ac:dyDescent="0.2">
      <c r="A34" s="53">
        <v>2171</v>
      </c>
      <c r="B34" s="63"/>
      <c r="C34" s="48" t="s">
        <v>45</v>
      </c>
      <c r="D34" s="60">
        <f t="shared" si="2"/>
        <v>0</v>
      </c>
      <c r="E34" s="27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9"/>
    </row>
    <row r="35" spans="1:17" s="20" customFormat="1" ht="24" x14ac:dyDescent="0.2">
      <c r="A35" s="53">
        <v>2211</v>
      </c>
      <c r="B35" s="63"/>
      <c r="C35" s="48" t="s">
        <v>46</v>
      </c>
      <c r="D35" s="60">
        <f t="shared" si="2"/>
        <v>0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9"/>
    </row>
    <row r="36" spans="1:17" s="20" customFormat="1" ht="14.25" x14ac:dyDescent="0.2">
      <c r="A36" s="53">
        <v>2221</v>
      </c>
      <c r="B36" s="26"/>
      <c r="C36" s="48" t="s">
        <v>47</v>
      </c>
      <c r="D36" s="60">
        <f t="shared" si="2"/>
        <v>0</v>
      </c>
      <c r="E36" s="2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9"/>
    </row>
    <row r="37" spans="1:17" s="20" customFormat="1" ht="14.25" x14ac:dyDescent="0.2">
      <c r="A37" s="53">
        <v>2231</v>
      </c>
      <c r="B37" s="26"/>
      <c r="C37" s="48" t="s">
        <v>48</v>
      </c>
      <c r="D37" s="60">
        <f t="shared" si="2"/>
        <v>0</v>
      </c>
      <c r="E37" s="27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1:17" s="20" customFormat="1" ht="14.25" x14ac:dyDescent="0.2">
      <c r="A38" s="53">
        <v>2411</v>
      </c>
      <c r="B38" s="26"/>
      <c r="C38" s="48" t="s">
        <v>49</v>
      </c>
      <c r="D38" s="60">
        <f t="shared" si="2"/>
        <v>0</v>
      </c>
      <c r="E38" s="27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</row>
    <row r="39" spans="1:17" s="20" customFormat="1" ht="14.25" x14ac:dyDescent="0.2">
      <c r="A39" s="53">
        <v>2421</v>
      </c>
      <c r="B39" s="26"/>
      <c r="C39" s="48" t="s">
        <v>50</v>
      </c>
      <c r="D39" s="60">
        <f t="shared" si="2"/>
        <v>0</v>
      </c>
      <c r="E39" s="2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/>
    </row>
    <row r="40" spans="1:17" s="20" customFormat="1" ht="14.25" x14ac:dyDescent="0.2">
      <c r="A40" s="53">
        <v>2431</v>
      </c>
      <c r="B40" s="26"/>
      <c r="C40" s="48" t="s">
        <v>51</v>
      </c>
      <c r="D40" s="60">
        <f t="shared" si="2"/>
        <v>0</v>
      </c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9"/>
    </row>
    <row r="41" spans="1:17" s="20" customFormat="1" ht="14.25" x14ac:dyDescent="0.2">
      <c r="A41" s="53">
        <v>2441</v>
      </c>
      <c r="B41" s="26"/>
      <c r="C41" s="48" t="s">
        <v>52</v>
      </c>
      <c r="D41" s="60">
        <f t="shared" si="2"/>
        <v>0</v>
      </c>
      <c r="E41" s="27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9"/>
    </row>
    <row r="42" spans="1:17" s="20" customFormat="1" ht="14.25" x14ac:dyDescent="0.2">
      <c r="A42" s="53">
        <v>2451</v>
      </c>
      <c r="B42" s="26"/>
      <c r="C42" s="48" t="s">
        <v>53</v>
      </c>
      <c r="D42" s="60">
        <f t="shared" si="2"/>
        <v>0</v>
      </c>
      <c r="E42" s="27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1:17" s="33" customFormat="1" ht="14.25" x14ac:dyDescent="0.2">
      <c r="A43" s="53">
        <v>2461</v>
      </c>
      <c r="B43" s="63"/>
      <c r="C43" s="48" t="s">
        <v>54</v>
      </c>
      <c r="D43" s="60">
        <f t="shared" si="2"/>
        <v>0</v>
      </c>
      <c r="E43" s="27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32"/>
    </row>
    <row r="44" spans="1:17" s="20" customFormat="1" ht="14.25" x14ac:dyDescent="0.2">
      <c r="A44" s="54">
        <v>2471</v>
      </c>
      <c r="B44" s="30"/>
      <c r="C44" s="48" t="s">
        <v>55</v>
      </c>
      <c r="D44" s="60">
        <f t="shared" si="2"/>
        <v>0</v>
      </c>
      <c r="E44" s="329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9"/>
    </row>
    <row r="45" spans="1:17" s="20" customFormat="1" ht="14.25" x14ac:dyDescent="0.2">
      <c r="A45" s="54">
        <v>2481</v>
      </c>
      <c r="B45" s="30"/>
      <c r="C45" s="48" t="s">
        <v>56</v>
      </c>
      <c r="D45" s="60">
        <f t="shared" si="2"/>
        <v>0</v>
      </c>
      <c r="E45" s="27"/>
      <c r="F45" s="27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/>
    </row>
    <row r="46" spans="1:17" s="20" customFormat="1" ht="24" x14ac:dyDescent="0.2">
      <c r="A46" s="53">
        <v>2491</v>
      </c>
      <c r="B46" s="26"/>
      <c r="C46" s="48" t="s">
        <v>57</v>
      </c>
      <c r="D46" s="60">
        <f t="shared" si="2"/>
        <v>0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9"/>
    </row>
    <row r="47" spans="1:17" s="20" customFormat="1" ht="14.25" x14ac:dyDescent="0.2">
      <c r="A47" s="53">
        <v>2511</v>
      </c>
      <c r="B47" s="26"/>
      <c r="C47" s="48" t="s">
        <v>58</v>
      </c>
      <c r="D47" s="60">
        <f t="shared" si="2"/>
        <v>0</v>
      </c>
      <c r="E47" s="27"/>
      <c r="F47" s="28"/>
      <c r="G47" s="27"/>
      <c r="H47" s="28"/>
      <c r="I47" s="28"/>
      <c r="J47" s="28"/>
      <c r="K47" s="27"/>
      <c r="L47" s="28"/>
      <c r="M47" s="28"/>
      <c r="N47" s="28"/>
      <c r="O47" s="28"/>
      <c r="P47" s="28"/>
      <c r="Q47" s="29"/>
    </row>
    <row r="48" spans="1:17" s="20" customFormat="1" ht="14.25" x14ac:dyDescent="0.2">
      <c r="A48" s="53">
        <v>2521</v>
      </c>
      <c r="B48" s="26"/>
      <c r="C48" s="48" t="s">
        <v>59</v>
      </c>
      <c r="D48" s="60">
        <f t="shared" si="2"/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9"/>
    </row>
    <row r="49" spans="1:17" s="20" customFormat="1" ht="14.25" x14ac:dyDescent="0.2">
      <c r="A49" s="53">
        <v>2531</v>
      </c>
      <c r="B49" s="26"/>
      <c r="C49" s="48" t="s">
        <v>60</v>
      </c>
      <c r="D49" s="60">
        <f t="shared" si="2"/>
        <v>0</v>
      </c>
      <c r="E49" s="27"/>
      <c r="F49" s="28"/>
      <c r="G49" s="28"/>
      <c r="H49" s="28"/>
      <c r="I49" s="28"/>
      <c r="J49" s="28"/>
      <c r="K49" s="28"/>
      <c r="L49" s="27"/>
      <c r="M49" s="28"/>
      <c r="N49" s="28"/>
      <c r="O49" s="28"/>
      <c r="P49" s="28"/>
      <c r="Q49" s="29"/>
    </row>
    <row r="50" spans="1:17" s="20" customFormat="1" ht="24" x14ac:dyDescent="0.2">
      <c r="A50" s="53">
        <v>2541</v>
      </c>
      <c r="B50" s="26"/>
      <c r="C50" s="48" t="s">
        <v>61</v>
      </c>
      <c r="D50" s="60">
        <f t="shared" si="2"/>
        <v>0</v>
      </c>
      <c r="E50" s="27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9"/>
    </row>
    <row r="51" spans="1:17" s="20" customFormat="1" ht="24" x14ac:dyDescent="0.2">
      <c r="A51" s="53">
        <v>2551</v>
      </c>
      <c r="B51" s="26"/>
      <c r="C51" s="48" t="s">
        <v>62</v>
      </c>
      <c r="D51" s="60">
        <f t="shared" si="2"/>
        <v>0</v>
      </c>
      <c r="E51" s="2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9"/>
    </row>
    <row r="52" spans="1:17" s="20" customFormat="1" ht="14.25" x14ac:dyDescent="0.2">
      <c r="A52" s="53">
        <v>2561</v>
      </c>
      <c r="B52" s="26"/>
      <c r="C52" s="48" t="s">
        <v>63</v>
      </c>
      <c r="D52" s="60">
        <f t="shared" si="2"/>
        <v>0</v>
      </c>
      <c r="E52" s="27"/>
      <c r="F52" s="95"/>
      <c r="G52" s="95"/>
      <c r="H52" s="95"/>
      <c r="I52" s="329"/>
      <c r="J52" s="95"/>
      <c r="K52" s="95"/>
      <c r="L52" s="329"/>
      <c r="M52" s="28"/>
      <c r="N52" s="28"/>
      <c r="O52" s="27"/>
      <c r="P52" s="28"/>
      <c r="Q52" s="29"/>
    </row>
    <row r="53" spans="1:17" s="20" customFormat="1" ht="14.25" x14ac:dyDescent="0.2">
      <c r="A53" s="53">
        <v>2591</v>
      </c>
      <c r="B53" s="26"/>
      <c r="C53" s="48" t="s">
        <v>64</v>
      </c>
      <c r="D53" s="60">
        <f t="shared" si="2"/>
        <v>0</v>
      </c>
      <c r="E53" s="27"/>
      <c r="F53" s="95"/>
      <c r="G53" s="95"/>
      <c r="H53" s="95"/>
      <c r="I53" s="95"/>
      <c r="J53" s="95"/>
      <c r="K53" s="95"/>
      <c r="L53" s="95"/>
      <c r="M53" s="28"/>
      <c r="N53" s="28"/>
      <c r="O53" s="28"/>
      <c r="P53" s="28"/>
      <c r="Q53" s="29"/>
    </row>
    <row r="54" spans="1:17" s="20" customFormat="1" ht="14.25" x14ac:dyDescent="0.2">
      <c r="A54" s="53">
        <v>2611</v>
      </c>
      <c r="B54" s="26"/>
      <c r="C54" s="48" t="s">
        <v>65</v>
      </c>
      <c r="D54" s="60">
        <f t="shared" si="2"/>
        <v>0</v>
      </c>
      <c r="E54" s="27"/>
      <c r="F54" s="329"/>
      <c r="G54" s="329"/>
      <c r="H54" s="329"/>
      <c r="I54" s="329"/>
      <c r="J54" s="329"/>
      <c r="K54" s="329"/>
      <c r="L54" s="329"/>
      <c r="M54" s="27"/>
      <c r="N54" s="27"/>
      <c r="O54" s="27"/>
      <c r="P54" s="27"/>
      <c r="Q54" s="29"/>
    </row>
    <row r="55" spans="1:17" s="20" customFormat="1" ht="14.25" x14ac:dyDescent="0.2">
      <c r="A55" s="53">
        <v>2612</v>
      </c>
      <c r="B55" s="26"/>
      <c r="C55" s="48" t="s">
        <v>66</v>
      </c>
      <c r="D55" s="60">
        <f t="shared" si="2"/>
        <v>0</v>
      </c>
      <c r="E55" s="27"/>
      <c r="F55" s="95"/>
      <c r="G55" s="95"/>
      <c r="H55" s="95"/>
      <c r="I55" s="95"/>
      <c r="J55" s="95"/>
      <c r="K55" s="95"/>
      <c r="L55" s="95"/>
      <c r="M55" s="28"/>
      <c r="N55" s="28"/>
      <c r="O55" s="28"/>
      <c r="P55" s="28"/>
      <c r="Q55" s="29"/>
    </row>
    <row r="56" spans="1:17" s="20" customFormat="1" ht="14.25" x14ac:dyDescent="0.2">
      <c r="A56" s="53">
        <v>2711</v>
      </c>
      <c r="B56" s="26"/>
      <c r="C56" s="48" t="s">
        <v>67</v>
      </c>
      <c r="D56" s="60">
        <f t="shared" si="2"/>
        <v>0</v>
      </c>
      <c r="E56" s="27"/>
      <c r="F56" s="95"/>
      <c r="G56" s="95"/>
      <c r="H56" s="95"/>
      <c r="I56" s="95"/>
      <c r="J56" s="95"/>
      <c r="K56" s="95"/>
      <c r="L56" s="95"/>
      <c r="M56" s="28"/>
      <c r="N56" s="28"/>
      <c r="O56" s="28"/>
      <c r="P56" s="28"/>
      <c r="Q56" s="29"/>
    </row>
    <row r="57" spans="1:17" s="20" customFormat="1" ht="14.25" x14ac:dyDescent="0.2">
      <c r="A57" s="53">
        <v>2721</v>
      </c>
      <c r="B57" s="26"/>
      <c r="C57" s="48" t="s">
        <v>68</v>
      </c>
      <c r="D57" s="60">
        <f t="shared" si="2"/>
        <v>0</v>
      </c>
      <c r="E57" s="27"/>
      <c r="F57" s="95"/>
      <c r="G57" s="95"/>
      <c r="H57" s="95"/>
      <c r="I57" s="95"/>
      <c r="J57" s="95"/>
      <c r="K57" s="95"/>
      <c r="L57" s="95"/>
      <c r="M57" s="28"/>
      <c r="N57" s="28"/>
      <c r="O57" s="28"/>
      <c r="P57" s="28"/>
      <c r="Q57" s="29"/>
    </row>
    <row r="58" spans="1:17" s="20" customFormat="1" ht="14.25" x14ac:dyDescent="0.2">
      <c r="A58" s="53">
        <v>2731</v>
      </c>
      <c r="B58" s="26"/>
      <c r="C58" s="48" t="s">
        <v>69</v>
      </c>
      <c r="D58" s="60">
        <f t="shared" si="2"/>
        <v>0</v>
      </c>
      <c r="E58" s="27"/>
      <c r="F58" s="95"/>
      <c r="G58" s="95"/>
      <c r="H58" s="95"/>
      <c r="I58" s="95"/>
      <c r="J58" s="95"/>
      <c r="K58" s="95"/>
      <c r="L58" s="95"/>
      <c r="M58" s="28"/>
      <c r="N58" s="28"/>
      <c r="O58" s="28"/>
      <c r="P58" s="28"/>
      <c r="Q58" s="29"/>
    </row>
    <row r="59" spans="1:17" s="20" customFormat="1" ht="14.25" x14ac:dyDescent="0.2">
      <c r="A59" s="53">
        <v>2911</v>
      </c>
      <c r="B59" s="26"/>
      <c r="C59" s="50" t="s">
        <v>70</v>
      </c>
      <c r="D59" s="60">
        <f t="shared" si="2"/>
        <v>0</v>
      </c>
      <c r="E59" s="27"/>
      <c r="F59" s="95"/>
      <c r="G59" s="95"/>
      <c r="H59" s="95"/>
      <c r="I59" s="95"/>
      <c r="J59" s="95"/>
      <c r="K59" s="95"/>
      <c r="L59" s="95"/>
      <c r="M59" s="28"/>
      <c r="N59" s="28"/>
      <c r="O59" s="28"/>
      <c r="P59" s="28"/>
      <c r="Q59" s="29"/>
    </row>
    <row r="60" spans="1:17" s="20" customFormat="1" ht="24" x14ac:dyDescent="0.2">
      <c r="A60" s="53">
        <v>2921</v>
      </c>
      <c r="B60" s="26"/>
      <c r="C60" s="50" t="s">
        <v>71</v>
      </c>
      <c r="D60" s="60">
        <f t="shared" si="2"/>
        <v>0</v>
      </c>
      <c r="E60" s="27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9"/>
    </row>
    <row r="61" spans="1:17" s="20" customFormat="1" ht="36" x14ac:dyDescent="0.2">
      <c r="A61" s="53">
        <v>2931</v>
      </c>
      <c r="B61" s="26"/>
      <c r="C61" s="50" t="s">
        <v>72</v>
      </c>
      <c r="D61" s="60">
        <f t="shared" si="2"/>
        <v>0</v>
      </c>
      <c r="E61" s="27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9"/>
    </row>
    <row r="62" spans="1:17" s="20" customFormat="1" ht="36" x14ac:dyDescent="0.2">
      <c r="A62" s="53">
        <v>2941</v>
      </c>
      <c r="B62" s="26"/>
      <c r="C62" s="50" t="s">
        <v>73</v>
      </c>
      <c r="D62" s="60">
        <f t="shared" si="2"/>
        <v>0</v>
      </c>
      <c r="E62" s="27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9"/>
    </row>
    <row r="63" spans="1:17" s="20" customFormat="1" ht="36" x14ac:dyDescent="0.2">
      <c r="A63" s="53">
        <v>2951</v>
      </c>
      <c r="B63" s="26"/>
      <c r="C63" s="50" t="s">
        <v>74</v>
      </c>
      <c r="D63" s="60">
        <f t="shared" si="2"/>
        <v>0</v>
      </c>
      <c r="E63" s="27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9"/>
    </row>
    <row r="64" spans="1:17" s="20" customFormat="1" ht="24" x14ac:dyDescent="0.2">
      <c r="A64" s="53">
        <v>2961</v>
      </c>
      <c r="B64" s="26"/>
      <c r="C64" s="50" t="s">
        <v>75</v>
      </c>
      <c r="D64" s="60">
        <f>SUM(G64:P64)</f>
        <v>0</v>
      </c>
      <c r="E64" s="66"/>
      <c r="G64" s="27"/>
      <c r="H64" s="27"/>
      <c r="J64" s="27"/>
      <c r="L64" s="27"/>
      <c r="M64" s="27"/>
      <c r="N64" s="27"/>
      <c r="O64" s="27"/>
      <c r="P64" s="27"/>
      <c r="Q64" s="29"/>
    </row>
    <row r="65" spans="1:18" s="20" customFormat="1" ht="24" x14ac:dyDescent="0.2">
      <c r="A65" s="53">
        <v>2981</v>
      </c>
      <c r="B65" s="26"/>
      <c r="C65" s="50" t="s">
        <v>76</v>
      </c>
      <c r="D65" s="60">
        <f t="shared" si="2"/>
        <v>0</v>
      </c>
      <c r="E65" s="27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9"/>
    </row>
    <row r="66" spans="1:18" s="20" customFormat="1" ht="24" x14ac:dyDescent="0.2">
      <c r="A66" s="53">
        <v>2991</v>
      </c>
      <c r="B66" s="26"/>
      <c r="C66" s="50" t="s">
        <v>77</v>
      </c>
      <c r="D66" s="60">
        <f t="shared" si="2"/>
        <v>0</v>
      </c>
      <c r="E66" s="27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9"/>
    </row>
    <row r="67" spans="1:18" s="11" customFormat="1" ht="25.5" x14ac:dyDescent="0.2">
      <c r="A67" s="21"/>
      <c r="B67" s="21"/>
      <c r="C67" s="61" t="s">
        <v>17</v>
      </c>
      <c r="D67" s="65">
        <f t="shared" ref="D67:P67" si="3">SUM(D29:D66)</f>
        <v>0</v>
      </c>
      <c r="E67" s="23">
        <f t="shared" si="3"/>
        <v>0</v>
      </c>
      <c r="F67" s="23">
        <f t="shared" si="3"/>
        <v>0</v>
      </c>
      <c r="G67" s="23">
        <f t="shared" si="3"/>
        <v>0</v>
      </c>
      <c r="H67" s="23">
        <f t="shared" si="3"/>
        <v>0</v>
      </c>
      <c r="I67" s="23">
        <f t="shared" si="3"/>
        <v>0</v>
      </c>
      <c r="J67" s="23">
        <f t="shared" si="3"/>
        <v>0</v>
      </c>
      <c r="K67" s="23">
        <f t="shared" si="3"/>
        <v>0</v>
      </c>
      <c r="L67" s="23">
        <f t="shared" si="3"/>
        <v>0</v>
      </c>
      <c r="M67" s="23">
        <f t="shared" si="3"/>
        <v>0</v>
      </c>
      <c r="N67" s="23">
        <f t="shared" si="3"/>
        <v>0</v>
      </c>
      <c r="O67" s="23">
        <f t="shared" si="3"/>
        <v>0</v>
      </c>
      <c r="P67" s="23">
        <f t="shared" si="3"/>
        <v>0</v>
      </c>
      <c r="Q67" s="24" t="s">
        <v>78</v>
      </c>
      <c r="R67" s="25"/>
    </row>
    <row r="68" spans="1:18" s="20" customFormat="1" ht="14.25" x14ac:dyDescent="0.2">
      <c r="A68" s="53">
        <v>3111</v>
      </c>
      <c r="B68" s="63"/>
      <c r="C68" s="48" t="s">
        <v>79</v>
      </c>
      <c r="D68" s="60">
        <f t="shared" si="2"/>
        <v>0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9"/>
    </row>
    <row r="69" spans="1:18" s="20" customFormat="1" ht="14.25" x14ac:dyDescent="0.2">
      <c r="A69" s="53">
        <v>3121</v>
      </c>
      <c r="B69" s="63"/>
      <c r="C69" s="48" t="s">
        <v>80</v>
      </c>
      <c r="D69" s="60">
        <f t="shared" si="2"/>
        <v>0</v>
      </c>
      <c r="E69" s="27"/>
      <c r="F69" s="28"/>
      <c r="G69" s="28"/>
      <c r="H69" s="28"/>
      <c r="I69" s="28"/>
      <c r="J69" s="27"/>
      <c r="K69" s="28"/>
      <c r="L69" s="27"/>
      <c r="M69" s="28"/>
      <c r="N69" s="27"/>
      <c r="O69" s="28"/>
      <c r="P69" s="28"/>
      <c r="Q69" s="29"/>
    </row>
    <row r="70" spans="1:18" s="20" customFormat="1" ht="14.25" x14ac:dyDescent="0.2">
      <c r="A70" s="53">
        <v>3141</v>
      </c>
      <c r="B70" s="63"/>
      <c r="C70" s="48" t="s">
        <v>81</v>
      </c>
      <c r="D70" s="60">
        <f>SUM(E70:P70)</f>
        <v>0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9"/>
    </row>
    <row r="71" spans="1:18" s="20" customFormat="1" ht="14.25" x14ac:dyDescent="0.2">
      <c r="A71" s="53">
        <v>3151</v>
      </c>
      <c r="B71" s="63"/>
      <c r="C71" s="48" t="s">
        <v>82</v>
      </c>
      <c r="D71" s="60">
        <f>SUM(E71:P71)</f>
        <v>0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9"/>
    </row>
    <row r="72" spans="1:18" s="20" customFormat="1" ht="24" x14ac:dyDescent="0.2">
      <c r="A72" s="53">
        <v>3171</v>
      </c>
      <c r="B72" s="63"/>
      <c r="C72" s="48" t="s">
        <v>83</v>
      </c>
      <c r="D72" s="60">
        <f t="shared" si="2"/>
        <v>0</v>
      </c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9"/>
    </row>
    <row r="73" spans="1:18" s="20" customFormat="1" ht="14.25" x14ac:dyDescent="0.2">
      <c r="A73" s="53">
        <v>3181</v>
      </c>
      <c r="B73" s="63"/>
      <c r="C73" s="48" t="s">
        <v>84</v>
      </c>
      <c r="D73" s="60">
        <f t="shared" si="2"/>
        <v>0</v>
      </c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9"/>
    </row>
    <row r="74" spans="1:18" s="20" customFormat="1" ht="14.25" x14ac:dyDescent="0.2">
      <c r="A74" s="53">
        <v>3221</v>
      </c>
      <c r="B74" s="63"/>
      <c r="C74" s="48" t="s">
        <v>85</v>
      </c>
      <c r="D74" s="60">
        <f t="shared" si="2"/>
        <v>0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9"/>
    </row>
    <row r="75" spans="1:18" s="20" customFormat="1" ht="14.25" x14ac:dyDescent="0.2">
      <c r="A75" s="55">
        <v>3231</v>
      </c>
      <c r="B75" s="31"/>
      <c r="C75" s="49" t="s">
        <v>86</v>
      </c>
      <c r="D75" s="60">
        <f t="shared" si="2"/>
        <v>0</v>
      </c>
      <c r="E75" s="27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9"/>
    </row>
    <row r="76" spans="1:18" s="20" customFormat="1" ht="24" x14ac:dyDescent="0.2">
      <c r="A76" s="53">
        <v>3261</v>
      </c>
      <c r="B76" s="26"/>
      <c r="C76" s="48" t="s">
        <v>87</v>
      </c>
      <c r="D76" s="60">
        <f t="shared" si="2"/>
        <v>0</v>
      </c>
      <c r="E76" s="27"/>
      <c r="F76" s="28"/>
      <c r="G76" s="28"/>
      <c r="H76" s="27"/>
      <c r="I76" s="27"/>
      <c r="J76" s="28"/>
      <c r="K76" s="28"/>
      <c r="L76" s="28"/>
      <c r="M76" s="28"/>
      <c r="N76" s="28"/>
      <c r="O76" s="28"/>
      <c r="P76" s="28"/>
      <c r="Q76" s="29"/>
    </row>
    <row r="77" spans="1:18" s="20" customFormat="1" ht="24" x14ac:dyDescent="0.2">
      <c r="A77" s="53">
        <v>3311</v>
      </c>
      <c r="B77" s="26"/>
      <c r="C77" s="48" t="s">
        <v>88</v>
      </c>
      <c r="D77" s="60">
        <f t="shared" si="2"/>
        <v>0</v>
      </c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9"/>
    </row>
    <row r="78" spans="1:18" s="20" customFormat="1" ht="24" x14ac:dyDescent="0.2">
      <c r="A78" s="53">
        <v>3331</v>
      </c>
      <c r="B78" s="26"/>
      <c r="C78" s="48" t="s">
        <v>89</v>
      </c>
      <c r="D78" s="60">
        <f t="shared" si="2"/>
        <v>0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9"/>
    </row>
    <row r="79" spans="1:18" s="20" customFormat="1" ht="14.25" x14ac:dyDescent="0.2">
      <c r="A79" s="53">
        <v>3341</v>
      </c>
      <c r="B79" s="26"/>
      <c r="C79" s="48" t="s">
        <v>90</v>
      </c>
      <c r="D79" s="60">
        <f t="shared" si="2"/>
        <v>0</v>
      </c>
      <c r="E79" s="27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9"/>
    </row>
    <row r="80" spans="1:18" s="20" customFormat="1" ht="14.25" x14ac:dyDescent="0.2">
      <c r="A80" s="53">
        <v>3342</v>
      </c>
      <c r="B80" s="26"/>
      <c r="C80" s="48" t="s">
        <v>91</v>
      </c>
      <c r="D80" s="60">
        <f t="shared" si="2"/>
        <v>0</v>
      </c>
      <c r="E80" s="27"/>
      <c r="F80" s="28"/>
      <c r="G80" s="28"/>
      <c r="H80" s="28"/>
      <c r="I80" s="28"/>
      <c r="J80" s="28"/>
      <c r="K80" s="27"/>
      <c r="L80" s="28"/>
      <c r="M80" s="28"/>
      <c r="N80" s="28"/>
      <c r="O80" s="28"/>
      <c r="P80" s="28"/>
      <c r="Q80" s="29"/>
    </row>
    <row r="81" spans="1:17" s="20" customFormat="1" ht="24" x14ac:dyDescent="0.2">
      <c r="A81" s="53">
        <v>3361</v>
      </c>
      <c r="B81" s="26"/>
      <c r="C81" s="48" t="s">
        <v>92</v>
      </c>
      <c r="D81" s="60">
        <f t="shared" si="2"/>
        <v>0</v>
      </c>
      <c r="E81" s="27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9"/>
    </row>
    <row r="82" spans="1:17" s="20" customFormat="1" ht="14.25" x14ac:dyDescent="0.2">
      <c r="A82" s="53">
        <v>3362</v>
      </c>
      <c r="B82" s="63"/>
      <c r="C82" s="48" t="s">
        <v>93</v>
      </c>
      <c r="D82" s="60">
        <f t="shared" si="2"/>
        <v>0</v>
      </c>
      <c r="E82" s="27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9"/>
    </row>
    <row r="83" spans="1:17" s="20" customFormat="1" ht="14.25" x14ac:dyDescent="0.2">
      <c r="A83" s="53">
        <v>3381</v>
      </c>
      <c r="B83" s="63"/>
      <c r="C83" s="48" t="s">
        <v>94</v>
      </c>
      <c r="D83" s="60">
        <f t="shared" si="2"/>
        <v>0</v>
      </c>
      <c r="E83" s="27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9"/>
    </row>
    <row r="84" spans="1:17" s="20" customFormat="1" ht="24" x14ac:dyDescent="0.2">
      <c r="A84" s="53">
        <v>3391</v>
      </c>
      <c r="B84" s="63"/>
      <c r="C84" s="48" t="s">
        <v>95</v>
      </c>
      <c r="D84" s="60">
        <f t="shared" si="2"/>
        <v>0</v>
      </c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9"/>
    </row>
    <row r="85" spans="1:17" s="20" customFormat="1" ht="14.25" x14ac:dyDescent="0.2">
      <c r="A85" s="53">
        <v>3411</v>
      </c>
      <c r="B85" s="63"/>
      <c r="C85" s="48" t="s">
        <v>96</v>
      </c>
      <c r="D85" s="60">
        <f t="shared" si="2"/>
        <v>0</v>
      </c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9"/>
    </row>
    <row r="86" spans="1:17" s="20" customFormat="1" ht="14.25" x14ac:dyDescent="0.2">
      <c r="A86" s="53">
        <v>3451</v>
      </c>
      <c r="B86" s="63"/>
      <c r="C86" s="48" t="s">
        <v>97</v>
      </c>
      <c r="D86" s="60">
        <f t="shared" si="2"/>
        <v>0</v>
      </c>
      <c r="E86" s="27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9"/>
    </row>
    <row r="87" spans="1:17" s="20" customFormat="1" ht="14.25" x14ac:dyDescent="0.2">
      <c r="A87" s="53">
        <v>3471</v>
      </c>
      <c r="B87" s="63"/>
      <c r="C87" s="48" t="s">
        <v>98</v>
      </c>
      <c r="D87" s="60">
        <f t="shared" si="2"/>
        <v>0</v>
      </c>
      <c r="E87" s="27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9"/>
    </row>
    <row r="88" spans="1:17" s="20" customFormat="1" ht="24" x14ac:dyDescent="0.2">
      <c r="A88" s="53">
        <v>3511</v>
      </c>
      <c r="B88" s="63"/>
      <c r="C88" s="48" t="s">
        <v>99</v>
      </c>
      <c r="D88" s="60">
        <f t="shared" si="2"/>
        <v>0</v>
      </c>
      <c r="E88" s="27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9"/>
    </row>
    <row r="89" spans="1:17" s="33" customFormat="1" ht="36" x14ac:dyDescent="0.2">
      <c r="A89" s="53">
        <v>3531</v>
      </c>
      <c r="B89" s="63"/>
      <c r="C89" s="48" t="s">
        <v>100</v>
      </c>
      <c r="D89" s="60">
        <f t="shared" si="2"/>
        <v>0</v>
      </c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32"/>
    </row>
    <row r="90" spans="1:17" s="20" customFormat="1" ht="36" x14ac:dyDescent="0.2">
      <c r="A90" s="53">
        <v>3541</v>
      </c>
      <c r="B90" s="63"/>
      <c r="C90" s="48" t="s">
        <v>101</v>
      </c>
      <c r="D90" s="60">
        <f t="shared" si="2"/>
        <v>0</v>
      </c>
      <c r="E90" s="27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9"/>
    </row>
    <row r="91" spans="1:17" s="20" customFormat="1" ht="24" x14ac:dyDescent="0.2">
      <c r="A91" s="53">
        <v>3551</v>
      </c>
      <c r="B91" s="63"/>
      <c r="C91" s="48" t="s">
        <v>102</v>
      </c>
      <c r="D91" s="60">
        <f t="shared" si="2"/>
        <v>0</v>
      </c>
      <c r="E91" s="27"/>
      <c r="F91" s="28"/>
      <c r="G91" s="28"/>
      <c r="H91" s="28"/>
      <c r="I91" s="28"/>
      <c r="J91" s="27"/>
      <c r="K91" s="28"/>
      <c r="L91" s="28"/>
      <c r="M91" s="28"/>
      <c r="N91" s="28"/>
      <c r="O91" s="28"/>
      <c r="P91" s="28"/>
      <c r="Q91" s="29"/>
    </row>
    <row r="92" spans="1:17" s="20" customFormat="1" ht="24" x14ac:dyDescent="0.2">
      <c r="A92" s="53">
        <v>3571</v>
      </c>
      <c r="B92" s="63"/>
      <c r="C92" s="48" t="s">
        <v>103</v>
      </c>
      <c r="D92" s="60">
        <f t="shared" si="2"/>
        <v>0</v>
      </c>
      <c r="E92" s="27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9"/>
    </row>
    <row r="93" spans="1:17" s="20" customFormat="1" ht="24" x14ac:dyDescent="0.2">
      <c r="A93" s="53">
        <v>3572</v>
      </c>
      <c r="B93" s="63"/>
      <c r="C93" s="48" t="s">
        <v>104</v>
      </c>
      <c r="D93" s="60">
        <f t="shared" ref="D93:D104" si="4">SUM(E93:P93)</f>
        <v>0</v>
      </c>
      <c r="E93" s="27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9"/>
    </row>
    <row r="94" spans="1:17" s="20" customFormat="1" ht="14.25" x14ac:dyDescent="0.2">
      <c r="A94" s="53">
        <v>3581</v>
      </c>
      <c r="B94" s="63"/>
      <c r="C94" s="48" t="s">
        <v>105</v>
      </c>
      <c r="D94" s="60">
        <f t="shared" si="4"/>
        <v>0</v>
      </c>
      <c r="E94" s="27"/>
      <c r="F94" s="28"/>
      <c r="G94" s="28"/>
      <c r="H94" s="28"/>
      <c r="I94" s="27"/>
      <c r="J94" s="28"/>
      <c r="K94" s="28"/>
      <c r="L94" s="28"/>
      <c r="M94" s="27"/>
      <c r="N94" s="28"/>
      <c r="O94" s="28"/>
      <c r="P94" s="28"/>
      <c r="Q94" s="29"/>
    </row>
    <row r="95" spans="1:17" s="20" customFormat="1" ht="14.25" x14ac:dyDescent="0.2">
      <c r="A95" s="53">
        <v>3591</v>
      </c>
      <c r="B95" s="63"/>
      <c r="C95" s="48" t="s">
        <v>106</v>
      </c>
      <c r="D95" s="60">
        <f t="shared" si="4"/>
        <v>0</v>
      </c>
      <c r="E95" s="27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9"/>
    </row>
    <row r="96" spans="1:17" s="20" customFormat="1" ht="36" x14ac:dyDescent="0.2">
      <c r="A96" s="53">
        <v>3621</v>
      </c>
      <c r="B96" s="63"/>
      <c r="C96" s="48" t="s">
        <v>107</v>
      </c>
      <c r="D96" s="60">
        <f t="shared" si="4"/>
        <v>0</v>
      </c>
      <c r="E96" s="27"/>
      <c r="F96" s="27"/>
      <c r="G96" s="27"/>
      <c r="H96" s="28"/>
      <c r="I96" s="28"/>
      <c r="J96" s="28"/>
      <c r="K96" s="28"/>
      <c r="L96" s="28"/>
      <c r="M96" s="28"/>
      <c r="N96" s="28"/>
      <c r="O96" s="28"/>
      <c r="P96" s="28"/>
      <c r="Q96" s="29"/>
    </row>
    <row r="97" spans="1:18" s="20" customFormat="1" ht="14.25" x14ac:dyDescent="0.2">
      <c r="A97" s="53">
        <v>3711</v>
      </c>
      <c r="B97" s="63"/>
      <c r="C97" s="48" t="s">
        <v>108</v>
      </c>
      <c r="D97" s="60">
        <f t="shared" si="4"/>
        <v>0</v>
      </c>
      <c r="E97" s="27"/>
      <c r="F97" s="28"/>
      <c r="G97" s="28"/>
      <c r="H97" s="27"/>
      <c r="I97" s="28"/>
      <c r="J97" s="28"/>
      <c r="K97" s="27"/>
      <c r="L97" s="27"/>
      <c r="M97" s="28"/>
      <c r="N97" s="27"/>
      <c r="O97" s="28"/>
      <c r="P97" s="28"/>
      <c r="Q97" s="29"/>
    </row>
    <row r="98" spans="1:18" s="33" customFormat="1" ht="14.25" x14ac:dyDescent="0.2">
      <c r="A98" s="53">
        <v>3721</v>
      </c>
      <c r="B98" s="63"/>
      <c r="C98" s="48" t="s">
        <v>109</v>
      </c>
      <c r="D98" s="60">
        <f t="shared" si="4"/>
        <v>0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32"/>
    </row>
    <row r="99" spans="1:18" s="33" customFormat="1" ht="14.25" x14ac:dyDescent="0.2">
      <c r="A99" s="53">
        <v>3751</v>
      </c>
      <c r="B99" s="63"/>
      <c r="C99" s="48" t="s">
        <v>110</v>
      </c>
      <c r="D99" s="60">
        <f t="shared" si="4"/>
        <v>0</v>
      </c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32"/>
    </row>
    <row r="100" spans="1:18" s="33" customFormat="1" ht="14.25" x14ac:dyDescent="0.2">
      <c r="A100" s="53">
        <v>3791</v>
      </c>
      <c r="B100" s="63"/>
      <c r="C100" s="48" t="s">
        <v>111</v>
      </c>
      <c r="D100" s="60">
        <f t="shared" si="4"/>
        <v>0</v>
      </c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32"/>
    </row>
    <row r="101" spans="1:18" s="33" customFormat="1" ht="14.25" x14ac:dyDescent="0.2">
      <c r="A101" s="53">
        <v>3821</v>
      </c>
      <c r="B101" s="63"/>
      <c r="C101" s="48" t="s">
        <v>112</v>
      </c>
      <c r="D101" s="60">
        <f t="shared" si="4"/>
        <v>0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32"/>
    </row>
    <row r="102" spans="1:18" s="33" customFormat="1" ht="14.25" x14ac:dyDescent="0.2">
      <c r="A102" s="53">
        <v>3822</v>
      </c>
      <c r="B102" s="63"/>
      <c r="C102" s="48" t="s">
        <v>113</v>
      </c>
      <c r="D102" s="60">
        <f t="shared" si="4"/>
        <v>0</v>
      </c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32"/>
    </row>
    <row r="103" spans="1:18" s="33" customFormat="1" ht="14.25" x14ac:dyDescent="0.2">
      <c r="A103" s="53">
        <v>3792</v>
      </c>
      <c r="B103" s="63"/>
      <c r="C103" s="48" t="s">
        <v>114</v>
      </c>
      <c r="D103" s="60">
        <f t="shared" si="4"/>
        <v>0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32"/>
    </row>
    <row r="104" spans="1:18" s="33" customFormat="1" ht="14.25" x14ac:dyDescent="0.2">
      <c r="A104" s="53">
        <v>3921</v>
      </c>
      <c r="B104" s="63"/>
      <c r="C104" s="48" t="s">
        <v>115</v>
      </c>
      <c r="D104" s="60">
        <f t="shared" si="4"/>
        <v>0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32"/>
    </row>
    <row r="105" spans="1:18" s="11" customFormat="1" ht="25.5" x14ac:dyDescent="0.2">
      <c r="A105" s="21"/>
      <c r="B105" s="21"/>
      <c r="C105" s="61" t="s">
        <v>18</v>
      </c>
      <c r="D105" s="64">
        <f t="shared" ref="D105:P105" si="5">SUM(D68:D104)</f>
        <v>0</v>
      </c>
      <c r="E105" s="23">
        <f t="shared" si="5"/>
        <v>0</v>
      </c>
      <c r="F105" s="23">
        <f t="shared" si="5"/>
        <v>0</v>
      </c>
      <c r="G105" s="23">
        <f t="shared" si="5"/>
        <v>0</v>
      </c>
      <c r="H105" s="23">
        <f t="shared" si="5"/>
        <v>0</v>
      </c>
      <c r="I105" s="23">
        <f t="shared" si="5"/>
        <v>0</v>
      </c>
      <c r="J105" s="23">
        <f t="shared" si="5"/>
        <v>0</v>
      </c>
      <c r="K105" s="23">
        <f t="shared" si="5"/>
        <v>0</v>
      </c>
      <c r="L105" s="23">
        <f t="shared" si="5"/>
        <v>0</v>
      </c>
      <c r="M105" s="23">
        <f t="shared" si="5"/>
        <v>0</v>
      </c>
      <c r="N105" s="23">
        <f t="shared" si="5"/>
        <v>0</v>
      </c>
      <c r="O105" s="23">
        <f t="shared" si="5"/>
        <v>0</v>
      </c>
      <c r="P105" s="23">
        <f t="shared" si="5"/>
        <v>0</v>
      </c>
      <c r="Q105" s="29"/>
      <c r="R105" s="25"/>
    </row>
    <row r="106" spans="1:18" x14ac:dyDescent="0.2">
      <c r="A106" s="34"/>
      <c r="B106" s="34"/>
      <c r="C106" s="59"/>
      <c r="D106" s="35">
        <f t="shared" ref="D106:D118" si="6">SUM(E106:P106)</f>
        <v>0</v>
      </c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7"/>
    </row>
    <row r="107" spans="1:18" s="11" customFormat="1" ht="24.75" customHeight="1" x14ac:dyDescent="0.2">
      <c r="A107" s="655" t="s">
        <v>116</v>
      </c>
      <c r="B107" s="656"/>
      <c r="C107" s="657"/>
      <c r="D107" s="22">
        <f t="shared" ref="D107:P107" si="7">SUM(D106:D106)</f>
        <v>0</v>
      </c>
      <c r="E107" s="38">
        <f t="shared" si="7"/>
        <v>0</v>
      </c>
      <c r="F107" s="38">
        <f t="shared" si="7"/>
        <v>0</v>
      </c>
      <c r="G107" s="38">
        <f t="shared" si="7"/>
        <v>0</v>
      </c>
      <c r="H107" s="38">
        <f t="shared" si="7"/>
        <v>0</v>
      </c>
      <c r="I107" s="38">
        <f t="shared" si="7"/>
        <v>0</v>
      </c>
      <c r="J107" s="38">
        <f t="shared" si="7"/>
        <v>0</v>
      </c>
      <c r="K107" s="38">
        <f t="shared" si="7"/>
        <v>0</v>
      </c>
      <c r="L107" s="38">
        <f t="shared" si="7"/>
        <v>0</v>
      </c>
      <c r="M107" s="38">
        <f t="shared" si="7"/>
        <v>0</v>
      </c>
      <c r="N107" s="38">
        <f t="shared" si="7"/>
        <v>0</v>
      </c>
      <c r="O107" s="38">
        <f t="shared" si="7"/>
        <v>0</v>
      </c>
      <c r="P107" s="38">
        <f t="shared" si="7"/>
        <v>0</v>
      </c>
      <c r="Q107" s="24"/>
    </row>
    <row r="108" spans="1:18" x14ac:dyDescent="0.2">
      <c r="A108" s="67"/>
      <c r="B108" s="67"/>
      <c r="C108" s="67"/>
      <c r="D108" s="68">
        <f t="shared" si="6"/>
        <v>0</v>
      </c>
      <c r="E108" s="69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7"/>
    </row>
    <row r="109" spans="1:18" x14ac:dyDescent="0.2">
      <c r="A109" s="67"/>
      <c r="B109" s="67"/>
      <c r="C109" s="67"/>
      <c r="D109" s="68"/>
      <c r="E109" s="69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7"/>
    </row>
    <row r="110" spans="1:18" x14ac:dyDescent="0.2">
      <c r="A110" s="67"/>
      <c r="B110" s="67"/>
      <c r="C110" s="67"/>
      <c r="D110" s="68"/>
      <c r="E110" s="69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7"/>
    </row>
    <row r="111" spans="1:18" x14ac:dyDescent="0.2">
      <c r="A111" s="67"/>
      <c r="B111" s="67"/>
      <c r="C111" s="67"/>
      <c r="D111" s="68"/>
      <c r="E111" s="69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7"/>
    </row>
    <row r="112" spans="1:18" s="11" customFormat="1" ht="25.5" x14ac:dyDescent="0.2">
      <c r="A112" s="21"/>
      <c r="B112" s="21"/>
      <c r="C112" s="61" t="s">
        <v>117</v>
      </c>
      <c r="D112" s="22">
        <f t="shared" ref="D112:P112" si="8">SUM(D108:D108)</f>
        <v>0</v>
      </c>
      <c r="E112" s="40">
        <f t="shared" si="8"/>
        <v>0</v>
      </c>
      <c r="F112" s="38">
        <f t="shared" si="8"/>
        <v>0</v>
      </c>
      <c r="G112" s="38">
        <f t="shared" si="8"/>
        <v>0</v>
      </c>
      <c r="H112" s="38">
        <f t="shared" si="8"/>
        <v>0</v>
      </c>
      <c r="I112" s="38">
        <f t="shared" si="8"/>
        <v>0</v>
      </c>
      <c r="J112" s="38">
        <f t="shared" si="8"/>
        <v>0</v>
      </c>
      <c r="K112" s="38">
        <f t="shared" si="8"/>
        <v>0</v>
      </c>
      <c r="L112" s="38">
        <f t="shared" si="8"/>
        <v>0</v>
      </c>
      <c r="M112" s="38">
        <f t="shared" si="8"/>
        <v>0</v>
      </c>
      <c r="N112" s="38">
        <f t="shared" si="8"/>
        <v>0</v>
      </c>
      <c r="O112" s="38">
        <f t="shared" si="8"/>
        <v>0</v>
      </c>
      <c r="P112" s="38">
        <f t="shared" si="8"/>
        <v>0</v>
      </c>
      <c r="Q112" s="24"/>
    </row>
    <row r="113" spans="1:18" x14ac:dyDescent="0.2">
      <c r="A113" s="34"/>
      <c r="B113" s="34"/>
      <c r="C113" s="39"/>
      <c r="D113" s="35">
        <f t="shared" si="6"/>
        <v>0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7"/>
    </row>
    <row r="114" spans="1:18" x14ac:dyDescent="0.2">
      <c r="A114" s="34"/>
      <c r="B114" s="34"/>
      <c r="C114" s="59"/>
      <c r="D114" s="35">
        <f t="shared" si="6"/>
        <v>0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7"/>
    </row>
    <row r="115" spans="1:18" x14ac:dyDescent="0.2">
      <c r="A115" s="34"/>
      <c r="B115" s="34"/>
      <c r="C115" s="59"/>
      <c r="D115" s="35">
        <f t="shared" si="6"/>
        <v>0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7"/>
    </row>
    <row r="116" spans="1:18" x14ac:dyDescent="0.2">
      <c r="A116" s="34"/>
      <c r="B116" s="34"/>
      <c r="C116" s="59"/>
      <c r="D116" s="35">
        <f t="shared" si="6"/>
        <v>0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7"/>
    </row>
    <row r="117" spans="1:18" s="11" customFormat="1" ht="25.5" x14ac:dyDescent="0.2">
      <c r="A117" s="21"/>
      <c r="B117" s="21"/>
      <c r="C117" s="61" t="s">
        <v>118</v>
      </c>
      <c r="D117" s="22">
        <f>SUM(D113:D116)</f>
        <v>0</v>
      </c>
      <c r="E117" s="38">
        <f t="shared" ref="E117:P117" si="9">SUM(E115:E116)</f>
        <v>0</v>
      </c>
      <c r="F117" s="38">
        <f t="shared" si="9"/>
        <v>0</v>
      </c>
      <c r="G117" s="38">
        <f t="shared" si="9"/>
        <v>0</v>
      </c>
      <c r="H117" s="38">
        <f t="shared" si="9"/>
        <v>0</v>
      </c>
      <c r="I117" s="38">
        <f t="shared" si="9"/>
        <v>0</v>
      </c>
      <c r="J117" s="38">
        <f t="shared" si="9"/>
        <v>0</v>
      </c>
      <c r="K117" s="38">
        <f t="shared" si="9"/>
        <v>0</v>
      </c>
      <c r="L117" s="38">
        <f t="shared" si="9"/>
        <v>0</v>
      </c>
      <c r="M117" s="38">
        <f t="shared" si="9"/>
        <v>0</v>
      </c>
      <c r="N117" s="38">
        <f t="shared" si="9"/>
        <v>0</v>
      </c>
      <c r="O117" s="38">
        <f t="shared" si="9"/>
        <v>0</v>
      </c>
      <c r="P117" s="38">
        <f t="shared" si="9"/>
        <v>0</v>
      </c>
      <c r="Q117" s="24"/>
      <c r="R117" s="25"/>
    </row>
    <row r="118" spans="1:18" x14ac:dyDescent="0.2">
      <c r="A118" s="34"/>
      <c r="B118" s="34"/>
      <c r="C118" s="59"/>
      <c r="D118" s="35">
        <f t="shared" si="6"/>
        <v>0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7"/>
    </row>
    <row r="119" spans="1:18" x14ac:dyDescent="0.2">
      <c r="A119" s="34"/>
      <c r="B119" s="34"/>
      <c r="C119" s="59"/>
      <c r="D119" s="35">
        <f t="shared" ref="D119" si="10">SUM(E119:P119)</f>
        <v>0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7"/>
    </row>
    <row r="120" spans="1:18" s="11" customFormat="1" x14ac:dyDescent="0.2">
      <c r="A120" s="21"/>
      <c r="B120" s="21"/>
      <c r="C120" s="61" t="s">
        <v>119</v>
      </c>
      <c r="D120" s="22">
        <f t="shared" ref="D120:P120" si="11">SUM(D118:D119)</f>
        <v>0</v>
      </c>
      <c r="E120" s="38">
        <f t="shared" si="11"/>
        <v>0</v>
      </c>
      <c r="F120" s="38">
        <f t="shared" si="11"/>
        <v>0</v>
      </c>
      <c r="G120" s="38">
        <f t="shared" si="11"/>
        <v>0</v>
      </c>
      <c r="H120" s="38">
        <f t="shared" si="11"/>
        <v>0</v>
      </c>
      <c r="I120" s="38">
        <f t="shared" si="11"/>
        <v>0</v>
      </c>
      <c r="J120" s="38">
        <f t="shared" si="11"/>
        <v>0</v>
      </c>
      <c r="K120" s="38">
        <f t="shared" si="11"/>
        <v>0</v>
      </c>
      <c r="L120" s="38">
        <f t="shared" si="11"/>
        <v>0</v>
      </c>
      <c r="M120" s="38">
        <f t="shared" si="11"/>
        <v>0</v>
      </c>
      <c r="N120" s="38">
        <f t="shared" si="11"/>
        <v>0</v>
      </c>
      <c r="O120" s="38">
        <f t="shared" si="11"/>
        <v>0</v>
      </c>
      <c r="P120" s="38">
        <f t="shared" si="11"/>
        <v>0</v>
      </c>
      <c r="Q120" s="24"/>
    </row>
    <row r="121" spans="1:18" s="11" customFormat="1" ht="17.25" customHeight="1" x14ac:dyDescent="0.2">
      <c r="A121" s="129"/>
      <c r="B121" s="129"/>
      <c r="C121" s="130" t="s">
        <v>19</v>
      </c>
      <c r="D121" s="131">
        <f t="shared" ref="D121:P121" si="12">SUM(D120,D117,D112,D107,D105,D67,D28)</f>
        <v>0</v>
      </c>
      <c r="E121" s="132">
        <f t="shared" si="12"/>
        <v>0</v>
      </c>
      <c r="F121" s="132">
        <f t="shared" si="12"/>
        <v>0</v>
      </c>
      <c r="G121" s="132">
        <f t="shared" si="12"/>
        <v>0</v>
      </c>
      <c r="H121" s="132">
        <f t="shared" si="12"/>
        <v>0</v>
      </c>
      <c r="I121" s="132">
        <f t="shared" si="12"/>
        <v>0</v>
      </c>
      <c r="J121" s="132">
        <f t="shared" si="12"/>
        <v>0</v>
      </c>
      <c r="K121" s="132">
        <f t="shared" si="12"/>
        <v>0</v>
      </c>
      <c r="L121" s="132">
        <f t="shared" si="12"/>
        <v>0</v>
      </c>
      <c r="M121" s="132">
        <f t="shared" si="12"/>
        <v>0</v>
      </c>
      <c r="N121" s="132">
        <f t="shared" si="12"/>
        <v>0</v>
      </c>
      <c r="O121" s="132">
        <f t="shared" si="12"/>
        <v>0</v>
      </c>
      <c r="P121" s="132">
        <f t="shared" si="12"/>
        <v>0</v>
      </c>
      <c r="Q121" s="133"/>
      <c r="R121" s="25"/>
    </row>
    <row r="126" spans="1:18" ht="48.75" customHeight="1" x14ac:dyDescent="0.2">
      <c r="C126" s="96" t="s">
        <v>128</v>
      </c>
      <c r="G126" s="1" t="s">
        <v>129</v>
      </c>
      <c r="L126" s="1" t="s">
        <v>131</v>
      </c>
    </row>
    <row r="127" spans="1:18" x14ac:dyDescent="0.2">
      <c r="C127" s="96" t="s">
        <v>148</v>
      </c>
      <c r="G127" s="1" t="s">
        <v>130</v>
      </c>
      <c r="L127" s="1" t="s">
        <v>132</v>
      </c>
    </row>
    <row r="131" spans="3:13" x14ac:dyDescent="0.2">
      <c r="D131" s="12"/>
      <c r="G131" s="41"/>
    </row>
    <row r="132" spans="3:13" x14ac:dyDescent="0.2">
      <c r="G132" s="41"/>
    </row>
    <row r="134" spans="3:13" x14ac:dyDescent="0.2">
      <c r="G134" s="43"/>
    </row>
    <row r="135" spans="3:13" x14ac:dyDescent="0.2">
      <c r="G135" s="43"/>
      <c r="H135" s="43"/>
      <c r="I135" s="43"/>
    </row>
    <row r="138" spans="3:13" x14ac:dyDescent="0.2">
      <c r="C138" s="97"/>
    </row>
    <row r="139" spans="3:13" x14ac:dyDescent="0.2">
      <c r="F139" s="43"/>
    </row>
    <row r="141" spans="3:13" x14ac:dyDescent="0.2">
      <c r="I141" s="41"/>
      <c r="J141" s="44"/>
      <c r="K141" s="43"/>
      <c r="L141" s="43"/>
      <c r="M141" s="43"/>
    </row>
    <row r="142" spans="3:13" x14ac:dyDescent="0.2">
      <c r="I142" s="41"/>
      <c r="J142" s="44"/>
      <c r="K142" s="43"/>
      <c r="L142" s="43"/>
      <c r="M142" s="43"/>
    </row>
    <row r="143" spans="3:13" x14ac:dyDescent="0.2">
      <c r="I143" s="41"/>
      <c r="J143" s="44"/>
      <c r="K143" s="43"/>
      <c r="L143" s="43"/>
      <c r="M143" s="43"/>
    </row>
    <row r="144" spans="3:13" x14ac:dyDescent="0.2">
      <c r="I144" s="41"/>
      <c r="J144" s="44"/>
      <c r="K144" s="43"/>
      <c r="L144" s="43"/>
      <c r="M144" s="43"/>
    </row>
    <row r="145" spans="9:13" x14ac:dyDescent="0.2">
      <c r="I145" s="41"/>
      <c r="J145" s="44"/>
      <c r="K145" s="43"/>
      <c r="L145" s="43"/>
      <c r="M145" s="43"/>
    </row>
    <row r="146" spans="9:13" x14ac:dyDescent="0.2">
      <c r="I146" s="41"/>
      <c r="J146" s="44"/>
      <c r="K146" s="43"/>
      <c r="L146" s="43"/>
      <c r="M146" s="43"/>
    </row>
    <row r="147" spans="9:13" x14ac:dyDescent="0.2">
      <c r="I147" s="41"/>
      <c r="J147" s="44"/>
      <c r="K147" s="43"/>
      <c r="L147" s="43"/>
      <c r="M147" s="43"/>
    </row>
    <row r="148" spans="9:13" x14ac:dyDescent="0.2">
      <c r="I148" s="41"/>
      <c r="J148" s="44"/>
      <c r="K148" s="43"/>
      <c r="L148" s="43"/>
      <c r="M148" s="43"/>
    </row>
    <row r="149" spans="9:13" x14ac:dyDescent="0.2">
      <c r="I149" s="41"/>
      <c r="J149" s="44"/>
      <c r="K149" s="43"/>
      <c r="L149" s="43"/>
      <c r="M149" s="43"/>
    </row>
    <row r="150" spans="9:13" x14ac:dyDescent="0.2">
      <c r="I150" s="41"/>
      <c r="J150" s="44"/>
      <c r="K150" s="43"/>
      <c r="L150" s="43"/>
      <c r="M150" s="43"/>
    </row>
    <row r="151" spans="9:13" x14ac:dyDescent="0.2">
      <c r="I151" s="41"/>
      <c r="J151" s="44"/>
      <c r="K151" s="43"/>
      <c r="L151" s="43"/>
      <c r="M151" s="43"/>
    </row>
    <row r="152" spans="9:13" x14ac:dyDescent="0.2">
      <c r="I152" s="41"/>
      <c r="J152" s="44"/>
      <c r="K152" s="43"/>
      <c r="L152" s="43"/>
      <c r="M152" s="43"/>
    </row>
    <row r="153" spans="9:13" x14ac:dyDescent="0.2">
      <c r="I153" s="41"/>
      <c r="J153" s="44"/>
      <c r="K153" s="43"/>
      <c r="L153" s="43"/>
      <c r="M153" s="43"/>
    </row>
    <row r="154" spans="9:13" x14ac:dyDescent="0.2">
      <c r="I154" s="41"/>
      <c r="J154" s="44"/>
      <c r="K154" s="43"/>
      <c r="L154" s="43"/>
      <c r="M154" s="43"/>
    </row>
    <row r="157" spans="9:13" x14ac:dyDescent="0.2">
      <c r="I157" s="43"/>
      <c r="J157" s="44"/>
      <c r="K157" s="43"/>
      <c r="L157" s="43"/>
    </row>
  </sheetData>
  <mergeCells count="12">
    <mergeCell ref="R13:R27"/>
    <mergeCell ref="A107:C107"/>
    <mergeCell ref="M4:Q4"/>
    <mergeCell ref="C6:J8"/>
    <mergeCell ref="M6:Q6"/>
    <mergeCell ref="M8:Q8"/>
    <mergeCell ref="A11:A12"/>
    <mergeCell ref="B11:B12"/>
    <mergeCell ref="C11:C12"/>
    <mergeCell ref="D11:D12"/>
    <mergeCell ref="E11:P11"/>
    <mergeCell ref="Q11:Q12"/>
  </mergeCells>
  <printOptions horizontalCentered="1" verticalCentered="1"/>
  <pageMargins left="0.43307086614173229" right="0.39370078740157483" top="0.31496062992125984" bottom="0.39370078740157483" header="0" footer="0"/>
  <pageSetup paperSize="5" scale="50" orientation="landscape" horizontalDpi="200" verticalDpi="200" r:id="rId1"/>
  <headerFooter alignWithMargins="0">
    <oddFooter>Página &amp;P de &amp;N</oddFooter>
  </headerFooter>
  <rowBreaks count="1" manualBreakCount="1">
    <brk id="66" max="16" man="1"/>
  </rowBreaks>
  <colBreaks count="1" manualBreakCount="1">
    <brk id="17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60"/>
  <sheetViews>
    <sheetView showGridLines="0" view="pageBreakPreview" topLeftCell="D1" zoomScale="60" zoomScaleNormal="50" workbookViewId="0">
      <selection activeCell="I38" sqref="I38"/>
    </sheetView>
  </sheetViews>
  <sheetFormatPr baseColWidth="10" defaultRowHeight="12.75" x14ac:dyDescent="0.2"/>
  <cols>
    <col min="1" max="2" width="6.28515625" style="1" bestFit="1" customWidth="1"/>
    <col min="3" max="3" width="37.7109375" style="56" customWidth="1"/>
    <col min="4" max="4" width="21.28515625" style="3" bestFit="1" customWidth="1"/>
    <col min="5" max="5" width="17.7109375" style="2" bestFit="1" customWidth="1"/>
    <col min="6" max="6" width="13" style="2" customWidth="1"/>
    <col min="7" max="7" width="13.42578125" style="2" customWidth="1"/>
    <col min="8" max="8" width="15.28515625" style="2" customWidth="1"/>
    <col min="9" max="10" width="13.28515625" style="2" customWidth="1"/>
    <col min="11" max="15" width="13.42578125" style="2" customWidth="1"/>
    <col min="16" max="16" width="14.5703125" style="2" customWidth="1"/>
    <col min="17" max="17" width="39" style="42" customWidth="1"/>
    <col min="18" max="18" width="6" style="2" customWidth="1"/>
    <col min="19" max="19" width="11.42578125" style="2"/>
    <col min="20" max="20" width="14.140625" style="2" bestFit="1" customWidth="1"/>
    <col min="21" max="256" width="11.42578125" style="2"/>
    <col min="257" max="257" width="9.7109375" style="2" customWidth="1"/>
    <col min="258" max="258" width="6" style="2" customWidth="1"/>
    <col min="259" max="259" width="60.5703125" style="2" customWidth="1"/>
    <col min="260" max="260" width="15.5703125" style="2" customWidth="1"/>
    <col min="261" max="272" width="13.28515625" style="2" customWidth="1"/>
    <col min="273" max="512" width="11.42578125" style="2"/>
    <col min="513" max="513" width="9.7109375" style="2" customWidth="1"/>
    <col min="514" max="514" width="6" style="2" customWidth="1"/>
    <col min="515" max="515" width="60.5703125" style="2" customWidth="1"/>
    <col min="516" max="516" width="15.5703125" style="2" customWidth="1"/>
    <col min="517" max="528" width="13.28515625" style="2" customWidth="1"/>
    <col min="529" max="768" width="11.42578125" style="2"/>
    <col min="769" max="769" width="9.7109375" style="2" customWidth="1"/>
    <col min="770" max="770" width="6" style="2" customWidth="1"/>
    <col min="771" max="771" width="60.5703125" style="2" customWidth="1"/>
    <col min="772" max="772" width="15.5703125" style="2" customWidth="1"/>
    <col min="773" max="784" width="13.28515625" style="2" customWidth="1"/>
    <col min="785" max="1024" width="11.42578125" style="2"/>
    <col min="1025" max="1025" width="9.7109375" style="2" customWidth="1"/>
    <col min="1026" max="1026" width="6" style="2" customWidth="1"/>
    <col min="1027" max="1027" width="60.5703125" style="2" customWidth="1"/>
    <col min="1028" max="1028" width="15.5703125" style="2" customWidth="1"/>
    <col min="1029" max="1040" width="13.28515625" style="2" customWidth="1"/>
    <col min="1041" max="1280" width="11.42578125" style="2"/>
    <col min="1281" max="1281" width="9.7109375" style="2" customWidth="1"/>
    <col min="1282" max="1282" width="6" style="2" customWidth="1"/>
    <col min="1283" max="1283" width="60.5703125" style="2" customWidth="1"/>
    <col min="1284" max="1284" width="15.5703125" style="2" customWidth="1"/>
    <col min="1285" max="1296" width="13.28515625" style="2" customWidth="1"/>
    <col min="1297" max="1536" width="11.42578125" style="2"/>
    <col min="1537" max="1537" width="9.7109375" style="2" customWidth="1"/>
    <col min="1538" max="1538" width="6" style="2" customWidth="1"/>
    <col min="1539" max="1539" width="60.5703125" style="2" customWidth="1"/>
    <col min="1540" max="1540" width="15.5703125" style="2" customWidth="1"/>
    <col min="1541" max="1552" width="13.28515625" style="2" customWidth="1"/>
    <col min="1553" max="1792" width="11.42578125" style="2"/>
    <col min="1793" max="1793" width="9.7109375" style="2" customWidth="1"/>
    <col min="1794" max="1794" width="6" style="2" customWidth="1"/>
    <col min="1795" max="1795" width="60.5703125" style="2" customWidth="1"/>
    <col min="1796" max="1796" width="15.5703125" style="2" customWidth="1"/>
    <col min="1797" max="1808" width="13.28515625" style="2" customWidth="1"/>
    <col min="1809" max="2048" width="11.42578125" style="2"/>
    <col min="2049" max="2049" width="9.7109375" style="2" customWidth="1"/>
    <col min="2050" max="2050" width="6" style="2" customWidth="1"/>
    <col min="2051" max="2051" width="60.5703125" style="2" customWidth="1"/>
    <col min="2052" max="2052" width="15.5703125" style="2" customWidth="1"/>
    <col min="2053" max="2064" width="13.28515625" style="2" customWidth="1"/>
    <col min="2065" max="2304" width="11.42578125" style="2"/>
    <col min="2305" max="2305" width="9.7109375" style="2" customWidth="1"/>
    <col min="2306" max="2306" width="6" style="2" customWidth="1"/>
    <col min="2307" max="2307" width="60.5703125" style="2" customWidth="1"/>
    <col min="2308" max="2308" width="15.5703125" style="2" customWidth="1"/>
    <col min="2309" max="2320" width="13.28515625" style="2" customWidth="1"/>
    <col min="2321" max="2560" width="11.42578125" style="2"/>
    <col min="2561" max="2561" width="9.7109375" style="2" customWidth="1"/>
    <col min="2562" max="2562" width="6" style="2" customWidth="1"/>
    <col min="2563" max="2563" width="60.5703125" style="2" customWidth="1"/>
    <col min="2564" max="2564" width="15.5703125" style="2" customWidth="1"/>
    <col min="2565" max="2576" width="13.28515625" style="2" customWidth="1"/>
    <col min="2577" max="2816" width="11.42578125" style="2"/>
    <col min="2817" max="2817" width="9.7109375" style="2" customWidth="1"/>
    <col min="2818" max="2818" width="6" style="2" customWidth="1"/>
    <col min="2819" max="2819" width="60.5703125" style="2" customWidth="1"/>
    <col min="2820" max="2820" width="15.5703125" style="2" customWidth="1"/>
    <col min="2821" max="2832" width="13.28515625" style="2" customWidth="1"/>
    <col min="2833" max="3072" width="11.42578125" style="2"/>
    <col min="3073" max="3073" width="9.7109375" style="2" customWidth="1"/>
    <col min="3074" max="3074" width="6" style="2" customWidth="1"/>
    <col min="3075" max="3075" width="60.5703125" style="2" customWidth="1"/>
    <col min="3076" max="3076" width="15.5703125" style="2" customWidth="1"/>
    <col min="3077" max="3088" width="13.28515625" style="2" customWidth="1"/>
    <col min="3089" max="3328" width="11.42578125" style="2"/>
    <col min="3329" max="3329" width="9.7109375" style="2" customWidth="1"/>
    <col min="3330" max="3330" width="6" style="2" customWidth="1"/>
    <col min="3331" max="3331" width="60.5703125" style="2" customWidth="1"/>
    <col min="3332" max="3332" width="15.5703125" style="2" customWidth="1"/>
    <col min="3333" max="3344" width="13.28515625" style="2" customWidth="1"/>
    <col min="3345" max="3584" width="11.42578125" style="2"/>
    <col min="3585" max="3585" width="9.7109375" style="2" customWidth="1"/>
    <col min="3586" max="3586" width="6" style="2" customWidth="1"/>
    <col min="3587" max="3587" width="60.5703125" style="2" customWidth="1"/>
    <col min="3588" max="3588" width="15.5703125" style="2" customWidth="1"/>
    <col min="3589" max="3600" width="13.28515625" style="2" customWidth="1"/>
    <col min="3601" max="3840" width="11.42578125" style="2"/>
    <col min="3841" max="3841" width="9.7109375" style="2" customWidth="1"/>
    <col min="3842" max="3842" width="6" style="2" customWidth="1"/>
    <col min="3843" max="3843" width="60.5703125" style="2" customWidth="1"/>
    <col min="3844" max="3844" width="15.5703125" style="2" customWidth="1"/>
    <col min="3845" max="3856" width="13.28515625" style="2" customWidth="1"/>
    <col min="3857" max="4096" width="11.42578125" style="2"/>
    <col min="4097" max="4097" width="9.7109375" style="2" customWidth="1"/>
    <col min="4098" max="4098" width="6" style="2" customWidth="1"/>
    <col min="4099" max="4099" width="60.5703125" style="2" customWidth="1"/>
    <col min="4100" max="4100" width="15.5703125" style="2" customWidth="1"/>
    <col min="4101" max="4112" width="13.28515625" style="2" customWidth="1"/>
    <col min="4113" max="4352" width="11.42578125" style="2"/>
    <col min="4353" max="4353" width="9.7109375" style="2" customWidth="1"/>
    <col min="4354" max="4354" width="6" style="2" customWidth="1"/>
    <col min="4355" max="4355" width="60.5703125" style="2" customWidth="1"/>
    <col min="4356" max="4356" width="15.5703125" style="2" customWidth="1"/>
    <col min="4357" max="4368" width="13.28515625" style="2" customWidth="1"/>
    <col min="4369" max="4608" width="11.42578125" style="2"/>
    <col min="4609" max="4609" width="9.7109375" style="2" customWidth="1"/>
    <col min="4610" max="4610" width="6" style="2" customWidth="1"/>
    <col min="4611" max="4611" width="60.5703125" style="2" customWidth="1"/>
    <col min="4612" max="4612" width="15.5703125" style="2" customWidth="1"/>
    <col min="4613" max="4624" width="13.28515625" style="2" customWidth="1"/>
    <col min="4625" max="4864" width="11.42578125" style="2"/>
    <col min="4865" max="4865" width="9.7109375" style="2" customWidth="1"/>
    <col min="4866" max="4866" width="6" style="2" customWidth="1"/>
    <col min="4867" max="4867" width="60.5703125" style="2" customWidth="1"/>
    <col min="4868" max="4868" width="15.5703125" style="2" customWidth="1"/>
    <col min="4869" max="4880" width="13.28515625" style="2" customWidth="1"/>
    <col min="4881" max="5120" width="11.42578125" style="2"/>
    <col min="5121" max="5121" width="9.7109375" style="2" customWidth="1"/>
    <col min="5122" max="5122" width="6" style="2" customWidth="1"/>
    <col min="5123" max="5123" width="60.5703125" style="2" customWidth="1"/>
    <col min="5124" max="5124" width="15.5703125" style="2" customWidth="1"/>
    <col min="5125" max="5136" width="13.28515625" style="2" customWidth="1"/>
    <col min="5137" max="5376" width="11.42578125" style="2"/>
    <col min="5377" max="5377" width="9.7109375" style="2" customWidth="1"/>
    <col min="5378" max="5378" width="6" style="2" customWidth="1"/>
    <col min="5379" max="5379" width="60.5703125" style="2" customWidth="1"/>
    <col min="5380" max="5380" width="15.5703125" style="2" customWidth="1"/>
    <col min="5381" max="5392" width="13.28515625" style="2" customWidth="1"/>
    <col min="5393" max="5632" width="11.42578125" style="2"/>
    <col min="5633" max="5633" width="9.7109375" style="2" customWidth="1"/>
    <col min="5634" max="5634" width="6" style="2" customWidth="1"/>
    <col min="5635" max="5635" width="60.5703125" style="2" customWidth="1"/>
    <col min="5636" max="5636" width="15.5703125" style="2" customWidth="1"/>
    <col min="5637" max="5648" width="13.28515625" style="2" customWidth="1"/>
    <col min="5649" max="5888" width="11.42578125" style="2"/>
    <col min="5889" max="5889" width="9.7109375" style="2" customWidth="1"/>
    <col min="5890" max="5890" width="6" style="2" customWidth="1"/>
    <col min="5891" max="5891" width="60.5703125" style="2" customWidth="1"/>
    <col min="5892" max="5892" width="15.5703125" style="2" customWidth="1"/>
    <col min="5893" max="5904" width="13.28515625" style="2" customWidth="1"/>
    <col min="5905" max="6144" width="11.42578125" style="2"/>
    <col min="6145" max="6145" width="9.7109375" style="2" customWidth="1"/>
    <col min="6146" max="6146" width="6" style="2" customWidth="1"/>
    <col min="6147" max="6147" width="60.5703125" style="2" customWidth="1"/>
    <col min="6148" max="6148" width="15.5703125" style="2" customWidth="1"/>
    <col min="6149" max="6160" width="13.28515625" style="2" customWidth="1"/>
    <col min="6161" max="6400" width="11.42578125" style="2"/>
    <col min="6401" max="6401" width="9.7109375" style="2" customWidth="1"/>
    <col min="6402" max="6402" width="6" style="2" customWidth="1"/>
    <col min="6403" max="6403" width="60.5703125" style="2" customWidth="1"/>
    <col min="6404" max="6404" width="15.5703125" style="2" customWidth="1"/>
    <col min="6405" max="6416" width="13.28515625" style="2" customWidth="1"/>
    <col min="6417" max="6656" width="11.42578125" style="2"/>
    <col min="6657" max="6657" width="9.7109375" style="2" customWidth="1"/>
    <col min="6658" max="6658" width="6" style="2" customWidth="1"/>
    <col min="6659" max="6659" width="60.5703125" style="2" customWidth="1"/>
    <col min="6660" max="6660" width="15.5703125" style="2" customWidth="1"/>
    <col min="6661" max="6672" width="13.28515625" style="2" customWidth="1"/>
    <col min="6673" max="6912" width="11.42578125" style="2"/>
    <col min="6913" max="6913" width="9.7109375" style="2" customWidth="1"/>
    <col min="6914" max="6914" width="6" style="2" customWidth="1"/>
    <col min="6915" max="6915" width="60.5703125" style="2" customWidth="1"/>
    <col min="6916" max="6916" width="15.5703125" style="2" customWidth="1"/>
    <col min="6917" max="6928" width="13.28515625" style="2" customWidth="1"/>
    <col min="6929" max="7168" width="11.42578125" style="2"/>
    <col min="7169" max="7169" width="9.7109375" style="2" customWidth="1"/>
    <col min="7170" max="7170" width="6" style="2" customWidth="1"/>
    <col min="7171" max="7171" width="60.5703125" style="2" customWidth="1"/>
    <col min="7172" max="7172" width="15.5703125" style="2" customWidth="1"/>
    <col min="7173" max="7184" width="13.28515625" style="2" customWidth="1"/>
    <col min="7185" max="7424" width="11.42578125" style="2"/>
    <col min="7425" max="7425" width="9.7109375" style="2" customWidth="1"/>
    <col min="7426" max="7426" width="6" style="2" customWidth="1"/>
    <col min="7427" max="7427" width="60.5703125" style="2" customWidth="1"/>
    <col min="7428" max="7428" width="15.5703125" style="2" customWidth="1"/>
    <col min="7429" max="7440" width="13.28515625" style="2" customWidth="1"/>
    <col min="7441" max="7680" width="11.42578125" style="2"/>
    <col min="7681" max="7681" width="9.7109375" style="2" customWidth="1"/>
    <col min="7682" max="7682" width="6" style="2" customWidth="1"/>
    <col min="7683" max="7683" width="60.5703125" style="2" customWidth="1"/>
    <col min="7684" max="7684" width="15.5703125" style="2" customWidth="1"/>
    <col min="7685" max="7696" width="13.28515625" style="2" customWidth="1"/>
    <col min="7697" max="7936" width="11.42578125" style="2"/>
    <col min="7937" max="7937" width="9.7109375" style="2" customWidth="1"/>
    <col min="7938" max="7938" width="6" style="2" customWidth="1"/>
    <col min="7939" max="7939" width="60.5703125" style="2" customWidth="1"/>
    <col min="7940" max="7940" width="15.5703125" style="2" customWidth="1"/>
    <col min="7941" max="7952" width="13.28515625" style="2" customWidth="1"/>
    <col min="7953" max="8192" width="11.42578125" style="2"/>
    <col min="8193" max="8193" width="9.7109375" style="2" customWidth="1"/>
    <col min="8194" max="8194" width="6" style="2" customWidth="1"/>
    <col min="8195" max="8195" width="60.5703125" style="2" customWidth="1"/>
    <col min="8196" max="8196" width="15.5703125" style="2" customWidth="1"/>
    <col min="8197" max="8208" width="13.28515625" style="2" customWidth="1"/>
    <col min="8209" max="8448" width="11.42578125" style="2"/>
    <col min="8449" max="8449" width="9.7109375" style="2" customWidth="1"/>
    <col min="8450" max="8450" width="6" style="2" customWidth="1"/>
    <col min="8451" max="8451" width="60.5703125" style="2" customWidth="1"/>
    <col min="8452" max="8452" width="15.5703125" style="2" customWidth="1"/>
    <col min="8453" max="8464" width="13.28515625" style="2" customWidth="1"/>
    <col min="8465" max="8704" width="11.42578125" style="2"/>
    <col min="8705" max="8705" width="9.7109375" style="2" customWidth="1"/>
    <col min="8706" max="8706" width="6" style="2" customWidth="1"/>
    <col min="8707" max="8707" width="60.5703125" style="2" customWidth="1"/>
    <col min="8708" max="8708" width="15.5703125" style="2" customWidth="1"/>
    <col min="8709" max="8720" width="13.28515625" style="2" customWidth="1"/>
    <col min="8721" max="8960" width="11.42578125" style="2"/>
    <col min="8961" max="8961" width="9.7109375" style="2" customWidth="1"/>
    <col min="8962" max="8962" width="6" style="2" customWidth="1"/>
    <col min="8963" max="8963" width="60.5703125" style="2" customWidth="1"/>
    <col min="8964" max="8964" width="15.5703125" style="2" customWidth="1"/>
    <col min="8965" max="8976" width="13.28515625" style="2" customWidth="1"/>
    <col min="8977" max="9216" width="11.42578125" style="2"/>
    <col min="9217" max="9217" width="9.7109375" style="2" customWidth="1"/>
    <col min="9218" max="9218" width="6" style="2" customWidth="1"/>
    <col min="9219" max="9219" width="60.5703125" style="2" customWidth="1"/>
    <col min="9220" max="9220" width="15.5703125" style="2" customWidth="1"/>
    <col min="9221" max="9232" width="13.28515625" style="2" customWidth="1"/>
    <col min="9233" max="9472" width="11.42578125" style="2"/>
    <col min="9473" max="9473" width="9.7109375" style="2" customWidth="1"/>
    <col min="9474" max="9474" width="6" style="2" customWidth="1"/>
    <col min="9475" max="9475" width="60.5703125" style="2" customWidth="1"/>
    <col min="9476" max="9476" width="15.5703125" style="2" customWidth="1"/>
    <col min="9477" max="9488" width="13.28515625" style="2" customWidth="1"/>
    <col min="9489" max="9728" width="11.42578125" style="2"/>
    <col min="9729" max="9729" width="9.7109375" style="2" customWidth="1"/>
    <col min="9730" max="9730" width="6" style="2" customWidth="1"/>
    <col min="9731" max="9731" width="60.5703125" style="2" customWidth="1"/>
    <col min="9732" max="9732" width="15.5703125" style="2" customWidth="1"/>
    <col min="9733" max="9744" width="13.28515625" style="2" customWidth="1"/>
    <col min="9745" max="9984" width="11.42578125" style="2"/>
    <col min="9985" max="9985" width="9.7109375" style="2" customWidth="1"/>
    <col min="9986" max="9986" width="6" style="2" customWidth="1"/>
    <col min="9987" max="9987" width="60.5703125" style="2" customWidth="1"/>
    <col min="9988" max="9988" width="15.5703125" style="2" customWidth="1"/>
    <col min="9989" max="10000" width="13.28515625" style="2" customWidth="1"/>
    <col min="10001" max="10240" width="11.42578125" style="2"/>
    <col min="10241" max="10241" width="9.7109375" style="2" customWidth="1"/>
    <col min="10242" max="10242" width="6" style="2" customWidth="1"/>
    <col min="10243" max="10243" width="60.5703125" style="2" customWidth="1"/>
    <col min="10244" max="10244" width="15.5703125" style="2" customWidth="1"/>
    <col min="10245" max="10256" width="13.28515625" style="2" customWidth="1"/>
    <col min="10257" max="10496" width="11.42578125" style="2"/>
    <col min="10497" max="10497" width="9.7109375" style="2" customWidth="1"/>
    <col min="10498" max="10498" width="6" style="2" customWidth="1"/>
    <col min="10499" max="10499" width="60.5703125" style="2" customWidth="1"/>
    <col min="10500" max="10500" width="15.5703125" style="2" customWidth="1"/>
    <col min="10501" max="10512" width="13.28515625" style="2" customWidth="1"/>
    <col min="10513" max="10752" width="11.42578125" style="2"/>
    <col min="10753" max="10753" width="9.7109375" style="2" customWidth="1"/>
    <col min="10754" max="10754" width="6" style="2" customWidth="1"/>
    <col min="10755" max="10755" width="60.5703125" style="2" customWidth="1"/>
    <col min="10756" max="10756" width="15.5703125" style="2" customWidth="1"/>
    <col min="10757" max="10768" width="13.28515625" style="2" customWidth="1"/>
    <col min="10769" max="11008" width="11.42578125" style="2"/>
    <col min="11009" max="11009" width="9.7109375" style="2" customWidth="1"/>
    <col min="11010" max="11010" width="6" style="2" customWidth="1"/>
    <col min="11011" max="11011" width="60.5703125" style="2" customWidth="1"/>
    <col min="11012" max="11012" width="15.5703125" style="2" customWidth="1"/>
    <col min="11013" max="11024" width="13.28515625" style="2" customWidth="1"/>
    <col min="11025" max="11264" width="11.42578125" style="2"/>
    <col min="11265" max="11265" width="9.7109375" style="2" customWidth="1"/>
    <col min="11266" max="11266" width="6" style="2" customWidth="1"/>
    <col min="11267" max="11267" width="60.5703125" style="2" customWidth="1"/>
    <col min="11268" max="11268" width="15.5703125" style="2" customWidth="1"/>
    <col min="11269" max="11280" width="13.28515625" style="2" customWidth="1"/>
    <col min="11281" max="11520" width="11.42578125" style="2"/>
    <col min="11521" max="11521" width="9.7109375" style="2" customWidth="1"/>
    <col min="11522" max="11522" width="6" style="2" customWidth="1"/>
    <col min="11523" max="11523" width="60.5703125" style="2" customWidth="1"/>
    <col min="11524" max="11524" width="15.5703125" style="2" customWidth="1"/>
    <col min="11525" max="11536" width="13.28515625" style="2" customWidth="1"/>
    <col min="11537" max="11776" width="11.42578125" style="2"/>
    <col min="11777" max="11777" width="9.7109375" style="2" customWidth="1"/>
    <col min="11778" max="11778" width="6" style="2" customWidth="1"/>
    <col min="11779" max="11779" width="60.5703125" style="2" customWidth="1"/>
    <col min="11780" max="11780" width="15.5703125" style="2" customWidth="1"/>
    <col min="11781" max="11792" width="13.28515625" style="2" customWidth="1"/>
    <col min="11793" max="12032" width="11.42578125" style="2"/>
    <col min="12033" max="12033" width="9.7109375" style="2" customWidth="1"/>
    <col min="12034" max="12034" width="6" style="2" customWidth="1"/>
    <col min="12035" max="12035" width="60.5703125" style="2" customWidth="1"/>
    <col min="12036" max="12036" width="15.5703125" style="2" customWidth="1"/>
    <col min="12037" max="12048" width="13.28515625" style="2" customWidth="1"/>
    <col min="12049" max="12288" width="11.42578125" style="2"/>
    <col min="12289" max="12289" width="9.7109375" style="2" customWidth="1"/>
    <col min="12290" max="12290" width="6" style="2" customWidth="1"/>
    <col min="12291" max="12291" width="60.5703125" style="2" customWidth="1"/>
    <col min="12292" max="12292" width="15.5703125" style="2" customWidth="1"/>
    <col min="12293" max="12304" width="13.28515625" style="2" customWidth="1"/>
    <col min="12305" max="12544" width="11.42578125" style="2"/>
    <col min="12545" max="12545" width="9.7109375" style="2" customWidth="1"/>
    <col min="12546" max="12546" width="6" style="2" customWidth="1"/>
    <col min="12547" max="12547" width="60.5703125" style="2" customWidth="1"/>
    <col min="12548" max="12548" width="15.5703125" style="2" customWidth="1"/>
    <col min="12549" max="12560" width="13.28515625" style="2" customWidth="1"/>
    <col min="12561" max="12800" width="11.42578125" style="2"/>
    <col min="12801" max="12801" width="9.7109375" style="2" customWidth="1"/>
    <col min="12802" max="12802" width="6" style="2" customWidth="1"/>
    <col min="12803" max="12803" width="60.5703125" style="2" customWidth="1"/>
    <col min="12804" max="12804" width="15.5703125" style="2" customWidth="1"/>
    <col min="12805" max="12816" width="13.28515625" style="2" customWidth="1"/>
    <col min="12817" max="13056" width="11.42578125" style="2"/>
    <col min="13057" max="13057" width="9.7109375" style="2" customWidth="1"/>
    <col min="13058" max="13058" width="6" style="2" customWidth="1"/>
    <col min="13059" max="13059" width="60.5703125" style="2" customWidth="1"/>
    <col min="13060" max="13060" width="15.5703125" style="2" customWidth="1"/>
    <col min="13061" max="13072" width="13.28515625" style="2" customWidth="1"/>
    <col min="13073" max="13312" width="11.42578125" style="2"/>
    <col min="13313" max="13313" width="9.7109375" style="2" customWidth="1"/>
    <col min="13314" max="13314" width="6" style="2" customWidth="1"/>
    <col min="13315" max="13315" width="60.5703125" style="2" customWidth="1"/>
    <col min="13316" max="13316" width="15.5703125" style="2" customWidth="1"/>
    <col min="13317" max="13328" width="13.28515625" style="2" customWidth="1"/>
    <col min="13329" max="13568" width="11.42578125" style="2"/>
    <col min="13569" max="13569" width="9.7109375" style="2" customWidth="1"/>
    <col min="13570" max="13570" width="6" style="2" customWidth="1"/>
    <col min="13571" max="13571" width="60.5703125" style="2" customWidth="1"/>
    <col min="13572" max="13572" width="15.5703125" style="2" customWidth="1"/>
    <col min="13573" max="13584" width="13.28515625" style="2" customWidth="1"/>
    <col min="13585" max="13824" width="11.42578125" style="2"/>
    <col min="13825" max="13825" width="9.7109375" style="2" customWidth="1"/>
    <col min="13826" max="13826" width="6" style="2" customWidth="1"/>
    <col min="13827" max="13827" width="60.5703125" style="2" customWidth="1"/>
    <col min="13828" max="13828" width="15.5703125" style="2" customWidth="1"/>
    <col min="13829" max="13840" width="13.28515625" style="2" customWidth="1"/>
    <col min="13841" max="14080" width="11.42578125" style="2"/>
    <col min="14081" max="14081" width="9.7109375" style="2" customWidth="1"/>
    <col min="14082" max="14082" width="6" style="2" customWidth="1"/>
    <col min="14083" max="14083" width="60.5703125" style="2" customWidth="1"/>
    <col min="14084" max="14084" width="15.5703125" style="2" customWidth="1"/>
    <col min="14085" max="14096" width="13.28515625" style="2" customWidth="1"/>
    <col min="14097" max="14336" width="11.42578125" style="2"/>
    <col min="14337" max="14337" width="9.7109375" style="2" customWidth="1"/>
    <col min="14338" max="14338" width="6" style="2" customWidth="1"/>
    <col min="14339" max="14339" width="60.5703125" style="2" customWidth="1"/>
    <col min="14340" max="14340" width="15.5703125" style="2" customWidth="1"/>
    <col min="14341" max="14352" width="13.28515625" style="2" customWidth="1"/>
    <col min="14353" max="14592" width="11.42578125" style="2"/>
    <col min="14593" max="14593" width="9.7109375" style="2" customWidth="1"/>
    <col min="14594" max="14594" width="6" style="2" customWidth="1"/>
    <col min="14595" max="14595" width="60.5703125" style="2" customWidth="1"/>
    <col min="14596" max="14596" width="15.5703125" style="2" customWidth="1"/>
    <col min="14597" max="14608" width="13.28515625" style="2" customWidth="1"/>
    <col min="14609" max="14848" width="11.42578125" style="2"/>
    <col min="14849" max="14849" width="9.7109375" style="2" customWidth="1"/>
    <col min="14850" max="14850" width="6" style="2" customWidth="1"/>
    <col min="14851" max="14851" width="60.5703125" style="2" customWidth="1"/>
    <col min="14852" max="14852" width="15.5703125" style="2" customWidth="1"/>
    <col min="14853" max="14864" width="13.28515625" style="2" customWidth="1"/>
    <col min="14865" max="15104" width="11.42578125" style="2"/>
    <col min="15105" max="15105" width="9.7109375" style="2" customWidth="1"/>
    <col min="15106" max="15106" width="6" style="2" customWidth="1"/>
    <col min="15107" max="15107" width="60.5703125" style="2" customWidth="1"/>
    <col min="15108" max="15108" width="15.5703125" style="2" customWidth="1"/>
    <col min="15109" max="15120" width="13.28515625" style="2" customWidth="1"/>
    <col min="15121" max="15360" width="11.42578125" style="2"/>
    <col min="15361" max="15361" width="9.7109375" style="2" customWidth="1"/>
    <col min="15362" max="15362" width="6" style="2" customWidth="1"/>
    <col min="15363" max="15363" width="60.5703125" style="2" customWidth="1"/>
    <col min="15364" max="15364" width="15.5703125" style="2" customWidth="1"/>
    <col min="15365" max="15376" width="13.28515625" style="2" customWidth="1"/>
    <col min="15377" max="15616" width="11.42578125" style="2"/>
    <col min="15617" max="15617" width="9.7109375" style="2" customWidth="1"/>
    <col min="15618" max="15618" width="6" style="2" customWidth="1"/>
    <col min="15619" max="15619" width="60.5703125" style="2" customWidth="1"/>
    <col min="15620" max="15620" width="15.5703125" style="2" customWidth="1"/>
    <col min="15621" max="15632" width="13.28515625" style="2" customWidth="1"/>
    <col min="15633" max="15872" width="11.42578125" style="2"/>
    <col min="15873" max="15873" width="9.7109375" style="2" customWidth="1"/>
    <col min="15874" max="15874" width="6" style="2" customWidth="1"/>
    <col min="15875" max="15875" width="60.5703125" style="2" customWidth="1"/>
    <col min="15876" max="15876" width="15.5703125" style="2" customWidth="1"/>
    <col min="15877" max="15888" width="13.28515625" style="2" customWidth="1"/>
    <col min="15889" max="16128" width="11.42578125" style="2"/>
    <col min="16129" max="16129" width="9.7109375" style="2" customWidth="1"/>
    <col min="16130" max="16130" width="6" style="2" customWidth="1"/>
    <col min="16131" max="16131" width="60.5703125" style="2" customWidth="1"/>
    <col min="16132" max="16132" width="15.5703125" style="2" customWidth="1"/>
    <col min="16133" max="16144" width="13.28515625" style="2" customWidth="1"/>
    <col min="16145" max="16384" width="11.42578125" style="2"/>
  </cols>
  <sheetData>
    <row r="1" spans="1:23" ht="27" customHeight="1" x14ac:dyDescent="0.2">
      <c r="M1" s="4"/>
      <c r="N1" s="4"/>
      <c r="O1" s="5"/>
      <c r="P1" s="5"/>
      <c r="Q1" s="6" t="s">
        <v>207</v>
      </c>
      <c r="V1" s="7"/>
      <c r="W1" s="7"/>
    </row>
    <row r="2" spans="1:23" ht="27" customHeight="1" x14ac:dyDescent="0.2">
      <c r="A2" s="8"/>
      <c r="B2" s="8"/>
      <c r="C2" s="57"/>
      <c r="E2" s="8"/>
      <c r="F2" s="8"/>
      <c r="G2" s="8"/>
      <c r="H2" s="8"/>
      <c r="I2" s="8"/>
      <c r="J2" s="8"/>
      <c r="K2" s="8"/>
      <c r="M2" s="9"/>
      <c r="N2" s="5"/>
      <c r="O2" s="5"/>
      <c r="P2" s="5"/>
      <c r="Q2" s="6" t="s">
        <v>134</v>
      </c>
      <c r="V2" s="7"/>
      <c r="W2" s="7"/>
    </row>
    <row r="3" spans="1:23" ht="3" customHeight="1" x14ac:dyDescent="0.2">
      <c r="A3" s="2"/>
      <c r="B3" s="2"/>
      <c r="M3" s="9"/>
      <c r="N3" s="5"/>
      <c r="O3" s="5"/>
      <c r="P3" s="5"/>
      <c r="Q3" s="10"/>
      <c r="V3" s="7"/>
      <c r="W3" s="7"/>
    </row>
    <row r="4" spans="1:23" ht="15.75" customHeight="1" x14ac:dyDescent="0.2">
      <c r="A4" s="11"/>
      <c r="B4" s="11"/>
      <c r="C4" s="58"/>
      <c r="D4" s="12"/>
      <c r="E4" s="11"/>
      <c r="F4" s="11"/>
      <c r="G4" s="11"/>
      <c r="H4" s="11"/>
      <c r="I4" s="11"/>
      <c r="J4" s="11"/>
      <c r="K4" s="11"/>
      <c r="M4" s="669" t="s">
        <v>159</v>
      </c>
      <c r="N4" s="669"/>
      <c r="O4" s="669"/>
      <c r="P4" s="669"/>
      <c r="Q4" s="669"/>
      <c r="V4" s="7"/>
      <c r="W4" s="7"/>
    </row>
    <row r="5" spans="1:23" ht="12.75" customHeight="1" x14ac:dyDescent="0.2">
      <c r="A5" s="11"/>
      <c r="B5" s="11"/>
      <c r="C5" s="58"/>
      <c r="D5" s="12"/>
      <c r="E5" s="11"/>
      <c r="F5" s="11"/>
      <c r="G5" s="11"/>
      <c r="H5" s="11"/>
      <c r="I5" s="11"/>
      <c r="J5" s="11"/>
      <c r="K5" s="11"/>
      <c r="M5" s="13"/>
      <c r="N5" s="13"/>
      <c r="O5" s="13"/>
      <c r="P5" s="9"/>
      <c r="Q5" s="9" t="s">
        <v>22</v>
      </c>
      <c r="V5" s="7"/>
      <c r="W5" s="7"/>
    </row>
    <row r="6" spans="1:23" ht="20.25" customHeight="1" x14ac:dyDescent="0.2">
      <c r="A6" s="11"/>
      <c r="B6" s="11"/>
      <c r="C6" s="658"/>
      <c r="D6" s="659"/>
      <c r="E6" s="659"/>
      <c r="F6" s="659"/>
      <c r="G6" s="659"/>
      <c r="H6" s="659"/>
      <c r="I6" s="659"/>
      <c r="J6" s="659"/>
      <c r="K6" s="11"/>
      <c r="M6" s="669" t="s">
        <v>23</v>
      </c>
      <c r="N6" s="669"/>
      <c r="O6" s="669"/>
      <c r="P6" s="669"/>
      <c r="Q6" s="669"/>
      <c r="V6" s="7"/>
      <c r="W6" s="7"/>
    </row>
    <row r="7" spans="1:23" ht="12.75" customHeight="1" x14ac:dyDescent="0.2">
      <c r="A7" s="11"/>
      <c r="B7" s="11"/>
      <c r="C7" s="659"/>
      <c r="D7" s="659"/>
      <c r="E7" s="659"/>
      <c r="F7" s="659"/>
      <c r="G7" s="659"/>
      <c r="H7" s="659"/>
      <c r="I7" s="659"/>
      <c r="J7" s="659"/>
      <c r="K7" s="11"/>
      <c r="M7" s="13"/>
      <c r="N7" s="13"/>
      <c r="O7" s="13"/>
      <c r="P7" s="9"/>
      <c r="Q7" s="9" t="s">
        <v>0</v>
      </c>
      <c r="V7" s="7"/>
      <c r="W7" s="7"/>
    </row>
    <row r="8" spans="1:23" ht="17.25" customHeight="1" x14ac:dyDescent="0.2">
      <c r="A8" s="11"/>
      <c r="B8" s="11"/>
      <c r="C8" s="659"/>
      <c r="D8" s="659"/>
      <c r="E8" s="659"/>
      <c r="F8" s="659"/>
      <c r="G8" s="659"/>
      <c r="H8" s="659"/>
      <c r="I8" s="659"/>
      <c r="J8" s="659"/>
      <c r="K8" s="11"/>
      <c r="M8" s="669" t="s">
        <v>24</v>
      </c>
      <c r="N8" s="669"/>
      <c r="O8" s="669"/>
      <c r="P8" s="669"/>
      <c r="Q8" s="669"/>
      <c r="V8" s="7"/>
      <c r="W8" s="7"/>
    </row>
    <row r="9" spans="1:23" s="14" customFormat="1" ht="12.75" customHeight="1" x14ac:dyDescent="0.2">
      <c r="A9" s="11"/>
      <c r="B9" s="11"/>
      <c r="C9" s="58"/>
      <c r="D9" s="12"/>
      <c r="E9" s="11"/>
      <c r="F9" s="11"/>
      <c r="G9" s="11"/>
      <c r="H9" s="11"/>
      <c r="I9" s="11"/>
      <c r="J9" s="11"/>
      <c r="K9" s="11"/>
      <c r="M9" s="13"/>
      <c r="N9" s="13"/>
      <c r="O9" s="13"/>
      <c r="P9" s="13"/>
      <c r="Q9" s="13" t="s">
        <v>1</v>
      </c>
      <c r="V9" s="7"/>
      <c r="W9" s="7"/>
    </row>
    <row r="10" spans="1:23" ht="12.75" customHeight="1" x14ac:dyDescent="0.2">
      <c r="A10" s="15"/>
      <c r="B10" s="15"/>
      <c r="C10" s="62"/>
      <c r="D10" s="16"/>
      <c r="E10" s="15"/>
      <c r="F10" s="15"/>
      <c r="G10" s="15"/>
      <c r="H10" s="15"/>
      <c r="I10" s="15"/>
      <c r="J10" s="15"/>
      <c r="K10" s="15"/>
      <c r="L10" s="15"/>
      <c r="M10" s="5"/>
      <c r="N10" s="5"/>
      <c r="O10" s="5"/>
      <c r="P10" s="5"/>
      <c r="Q10" s="5"/>
      <c r="R10" s="7"/>
      <c r="S10" s="7"/>
      <c r="T10" s="7"/>
      <c r="U10" s="7"/>
      <c r="V10" s="7"/>
      <c r="W10" s="7"/>
    </row>
    <row r="11" spans="1:23" ht="12.75" customHeight="1" x14ac:dyDescent="0.2">
      <c r="A11" s="660" t="s">
        <v>25</v>
      </c>
      <c r="B11" s="660" t="s">
        <v>21</v>
      </c>
      <c r="C11" s="660" t="s">
        <v>2</v>
      </c>
      <c r="D11" s="662" t="s">
        <v>3</v>
      </c>
      <c r="E11" s="664" t="s">
        <v>209</v>
      </c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664"/>
      <c r="Q11" s="665" t="s">
        <v>26</v>
      </c>
    </row>
    <row r="12" spans="1:23" s="17" customFormat="1" ht="13.5" thickBot="1" x14ac:dyDescent="0.25">
      <c r="A12" s="661"/>
      <c r="B12" s="661"/>
      <c r="C12" s="661"/>
      <c r="D12" s="663"/>
      <c r="E12" s="128" t="s">
        <v>4</v>
      </c>
      <c r="F12" s="129" t="s">
        <v>5</v>
      </c>
      <c r="G12" s="129" t="s">
        <v>6</v>
      </c>
      <c r="H12" s="129" t="s">
        <v>7</v>
      </c>
      <c r="I12" s="129" t="s">
        <v>8</v>
      </c>
      <c r="J12" s="129" t="s">
        <v>9</v>
      </c>
      <c r="K12" s="129" t="s">
        <v>10</v>
      </c>
      <c r="L12" s="129" t="s">
        <v>11</v>
      </c>
      <c r="M12" s="129" t="s">
        <v>12</v>
      </c>
      <c r="N12" s="129" t="s">
        <v>13</v>
      </c>
      <c r="O12" s="129" t="s">
        <v>14</v>
      </c>
      <c r="P12" s="129" t="s">
        <v>15</v>
      </c>
      <c r="Q12" s="666"/>
    </row>
    <row r="13" spans="1:23" s="20" customFormat="1" x14ac:dyDescent="0.2">
      <c r="A13" s="52">
        <v>1131</v>
      </c>
      <c r="B13" s="18"/>
      <c r="C13" s="51" t="s">
        <v>27</v>
      </c>
      <c r="D13" s="60">
        <f>SUM(E13:P13)</f>
        <v>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670"/>
      <c r="R13" s="654"/>
    </row>
    <row r="14" spans="1:23" s="20" customFormat="1" x14ac:dyDescent="0.2">
      <c r="A14" s="52">
        <v>1211</v>
      </c>
      <c r="B14" s="18"/>
      <c r="C14" s="51" t="s">
        <v>28</v>
      </c>
      <c r="D14" s="60">
        <f t="shared" ref="D14:D27" si="0">SUM(E14:P14)</f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671"/>
      <c r="R14" s="654"/>
    </row>
    <row r="15" spans="1:23" s="20" customFormat="1" ht="24" x14ac:dyDescent="0.2">
      <c r="A15" s="52">
        <v>1311</v>
      </c>
      <c r="B15" s="18"/>
      <c r="C15" s="51" t="s">
        <v>29</v>
      </c>
      <c r="D15" s="60">
        <f t="shared" si="0"/>
        <v>0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71"/>
      <c r="R15" s="654"/>
    </row>
    <row r="16" spans="1:23" s="20" customFormat="1" x14ac:dyDescent="0.2">
      <c r="A16" s="52">
        <v>1321</v>
      </c>
      <c r="B16" s="18"/>
      <c r="C16" s="51" t="s">
        <v>30</v>
      </c>
      <c r="D16" s="60">
        <f t="shared" si="0"/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672"/>
      <c r="R16" s="654"/>
    </row>
    <row r="17" spans="1:20" s="20" customFormat="1" x14ac:dyDescent="0.2">
      <c r="A17" s="52">
        <v>1322</v>
      </c>
      <c r="B17" s="18"/>
      <c r="C17" s="51" t="s">
        <v>31</v>
      </c>
      <c r="D17" s="60">
        <f t="shared" si="0"/>
        <v>0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14"/>
      <c r="R17" s="654"/>
    </row>
    <row r="18" spans="1:20" s="20" customFormat="1" x14ac:dyDescent="0.2">
      <c r="A18" s="52">
        <v>1343</v>
      </c>
      <c r="B18" s="18"/>
      <c r="C18" s="51" t="s">
        <v>32</v>
      </c>
      <c r="D18" s="60">
        <f t="shared" si="0"/>
        <v>0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15"/>
      <c r="R18" s="654"/>
    </row>
    <row r="19" spans="1:20" s="20" customFormat="1" ht="24" x14ac:dyDescent="0.2">
      <c r="A19" s="52">
        <v>1411</v>
      </c>
      <c r="B19" s="18"/>
      <c r="C19" s="51" t="s">
        <v>33</v>
      </c>
      <c r="D19" s="60">
        <f t="shared" si="0"/>
        <v>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46"/>
      <c r="R19" s="654"/>
    </row>
    <row r="20" spans="1:20" s="20" customFormat="1" x14ac:dyDescent="0.2">
      <c r="A20" s="52">
        <v>1421</v>
      </c>
      <c r="B20" s="18"/>
      <c r="C20" s="51" t="s">
        <v>34</v>
      </c>
      <c r="D20" s="60">
        <f t="shared" si="0"/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46"/>
      <c r="R20" s="654"/>
    </row>
    <row r="21" spans="1:20" s="20" customFormat="1" x14ac:dyDescent="0.2">
      <c r="A21" s="52">
        <v>1431</v>
      </c>
      <c r="B21" s="18"/>
      <c r="C21" s="51" t="s">
        <v>35</v>
      </c>
      <c r="D21" s="60">
        <f t="shared" si="0"/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46"/>
      <c r="R21" s="654"/>
    </row>
    <row r="22" spans="1:20" s="20" customFormat="1" ht="24" x14ac:dyDescent="0.2">
      <c r="A22" s="52">
        <v>1432</v>
      </c>
      <c r="B22" s="18"/>
      <c r="C22" s="51" t="s">
        <v>36</v>
      </c>
      <c r="D22" s="60">
        <f t="shared" si="0"/>
        <v>0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13"/>
      <c r="R22" s="654"/>
    </row>
    <row r="23" spans="1:20" s="20" customFormat="1" x14ac:dyDescent="0.2">
      <c r="A23" s="52">
        <v>1543</v>
      </c>
      <c r="B23" s="18"/>
      <c r="C23" s="51" t="s">
        <v>37</v>
      </c>
      <c r="D23" s="60">
        <f t="shared" si="0"/>
        <v>0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46"/>
      <c r="R23" s="654"/>
    </row>
    <row r="24" spans="1:20" s="20" customFormat="1" x14ac:dyDescent="0.2">
      <c r="A24" s="52">
        <v>1611</v>
      </c>
      <c r="B24" s="18"/>
      <c r="C24" s="51" t="s">
        <v>120</v>
      </c>
      <c r="D24" s="60">
        <f t="shared" si="0"/>
        <v>0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46"/>
      <c r="R24" s="654"/>
    </row>
    <row r="25" spans="1:20" s="20" customFormat="1" x14ac:dyDescent="0.2">
      <c r="A25" s="52">
        <v>1715</v>
      </c>
      <c r="B25" s="18"/>
      <c r="C25" s="51" t="s">
        <v>38</v>
      </c>
      <c r="D25" s="60">
        <f t="shared" si="0"/>
        <v>0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46"/>
      <c r="R25" s="654"/>
    </row>
    <row r="26" spans="1:20" s="20" customFormat="1" x14ac:dyDescent="0.2">
      <c r="A26" s="52">
        <v>1719</v>
      </c>
      <c r="B26" s="18"/>
      <c r="C26" s="51" t="s">
        <v>39</v>
      </c>
      <c r="D26" s="60">
        <f t="shared" si="0"/>
        <v>0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46"/>
      <c r="R26" s="654"/>
    </row>
    <row r="27" spans="1:20" s="20" customFormat="1" x14ac:dyDescent="0.2">
      <c r="A27" s="52">
        <v>1712</v>
      </c>
      <c r="B27" s="18"/>
      <c r="C27" s="51" t="s">
        <v>40</v>
      </c>
      <c r="D27" s="60">
        <f t="shared" si="0"/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46"/>
      <c r="R27" s="654"/>
    </row>
    <row r="28" spans="1:20" s="11" customFormat="1" ht="25.5" x14ac:dyDescent="0.2">
      <c r="A28" s="21"/>
      <c r="B28" s="21"/>
      <c r="C28" s="61" t="s">
        <v>16</v>
      </c>
      <c r="D28" s="64">
        <f t="shared" ref="D28:P28" si="1">SUM(D13:D27)</f>
        <v>0</v>
      </c>
      <c r="E28" s="23">
        <f t="shared" si="1"/>
        <v>0</v>
      </c>
      <c r="F28" s="23">
        <f t="shared" si="1"/>
        <v>0</v>
      </c>
      <c r="G28" s="23">
        <f t="shared" si="1"/>
        <v>0</v>
      </c>
      <c r="H28" s="23">
        <f t="shared" si="1"/>
        <v>0</v>
      </c>
      <c r="I28" s="23">
        <f t="shared" si="1"/>
        <v>0</v>
      </c>
      <c r="J28" s="23">
        <f t="shared" si="1"/>
        <v>0</v>
      </c>
      <c r="K28" s="23">
        <f t="shared" si="1"/>
        <v>0</v>
      </c>
      <c r="L28" s="23">
        <f t="shared" si="1"/>
        <v>0</v>
      </c>
      <c r="M28" s="23">
        <f t="shared" si="1"/>
        <v>0</v>
      </c>
      <c r="N28" s="23">
        <f t="shared" si="1"/>
        <v>0</v>
      </c>
      <c r="O28" s="23">
        <f t="shared" si="1"/>
        <v>0</v>
      </c>
      <c r="P28" s="23">
        <f t="shared" si="1"/>
        <v>0</v>
      </c>
      <c r="Q28" s="24" t="s">
        <v>78</v>
      </c>
      <c r="R28" s="25"/>
      <c r="T28" s="45"/>
    </row>
    <row r="29" spans="1:20" s="20" customFormat="1" ht="24" x14ac:dyDescent="0.2">
      <c r="A29" s="53">
        <v>2111</v>
      </c>
      <c r="B29" s="63"/>
      <c r="C29" s="48" t="s">
        <v>41</v>
      </c>
      <c r="D29" s="60">
        <f t="shared" ref="D29:D92" si="2">SUM(E29:P29)</f>
        <v>0</v>
      </c>
      <c r="E29" s="27"/>
      <c r="F29" s="28"/>
      <c r="G29" s="28"/>
      <c r="H29" s="28"/>
      <c r="I29" s="27"/>
      <c r="J29" s="28"/>
      <c r="K29" s="28"/>
      <c r="L29" s="27"/>
      <c r="M29" s="28"/>
      <c r="N29" s="27"/>
      <c r="O29" s="28"/>
      <c r="P29" s="28"/>
      <c r="Q29" s="29"/>
    </row>
    <row r="30" spans="1:20" s="20" customFormat="1" ht="24" x14ac:dyDescent="0.2">
      <c r="A30" s="53">
        <v>2121</v>
      </c>
      <c r="B30" s="63"/>
      <c r="C30" s="48" t="s">
        <v>122</v>
      </c>
      <c r="D30" s="60">
        <f t="shared" si="2"/>
        <v>0</v>
      </c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118"/>
    </row>
    <row r="31" spans="1:20" s="20" customFormat="1" ht="36" x14ac:dyDescent="0.2">
      <c r="A31" s="53">
        <v>2141</v>
      </c>
      <c r="B31" s="63"/>
      <c r="C31" s="48" t="s">
        <v>42</v>
      </c>
      <c r="D31" s="60">
        <f t="shared" si="2"/>
        <v>0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118"/>
    </row>
    <row r="32" spans="1:20" s="20" customFormat="1" ht="14.25" x14ac:dyDescent="0.2">
      <c r="A32" s="53">
        <v>2151</v>
      </c>
      <c r="B32" s="63"/>
      <c r="C32" s="48" t="s">
        <v>43</v>
      </c>
      <c r="D32" s="60">
        <f t="shared" si="2"/>
        <v>0</v>
      </c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673"/>
    </row>
    <row r="33" spans="1:17" s="20" customFormat="1" ht="14.25" x14ac:dyDescent="0.2">
      <c r="A33" s="53">
        <v>2161</v>
      </c>
      <c r="B33" s="63"/>
      <c r="C33" s="48" t="s">
        <v>44</v>
      </c>
      <c r="D33" s="60">
        <f t="shared" si="2"/>
        <v>0</v>
      </c>
      <c r="E33" s="27"/>
      <c r="F33" s="28"/>
      <c r="G33" s="27"/>
      <c r="H33" s="28"/>
      <c r="I33" s="27"/>
      <c r="J33" s="28"/>
      <c r="K33" s="27"/>
      <c r="L33" s="28"/>
      <c r="M33" s="27"/>
      <c r="N33" s="28"/>
      <c r="O33" s="27"/>
      <c r="P33" s="28"/>
      <c r="Q33" s="674"/>
    </row>
    <row r="34" spans="1:17" s="20" customFormat="1" ht="14.25" x14ac:dyDescent="0.2">
      <c r="A34" s="53">
        <v>2171</v>
      </c>
      <c r="B34" s="63"/>
      <c r="C34" s="48" t="s">
        <v>45</v>
      </c>
      <c r="D34" s="60">
        <f t="shared" si="2"/>
        <v>0</v>
      </c>
      <c r="E34" s="27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675"/>
    </row>
    <row r="35" spans="1:17" s="20" customFormat="1" ht="24" x14ac:dyDescent="0.2">
      <c r="A35" s="53">
        <v>2211</v>
      </c>
      <c r="B35" s="63"/>
      <c r="C35" s="48" t="s">
        <v>46</v>
      </c>
      <c r="D35" s="60">
        <f t="shared" si="2"/>
        <v>0</v>
      </c>
      <c r="E35" s="27"/>
      <c r="F35" s="27"/>
      <c r="G35" s="27"/>
      <c r="H35" s="27"/>
      <c r="I35" s="27"/>
      <c r="J35" s="329"/>
      <c r="K35" s="329"/>
      <c r="L35" s="329"/>
      <c r="M35" s="329"/>
      <c r="N35" s="27"/>
      <c r="O35" s="27"/>
      <c r="P35" s="27"/>
      <c r="Q35" s="29"/>
    </row>
    <row r="36" spans="1:17" s="20" customFormat="1" ht="14.25" x14ac:dyDescent="0.2">
      <c r="A36" s="53">
        <v>2221</v>
      </c>
      <c r="B36" s="63"/>
      <c r="C36" s="48" t="s">
        <v>47</v>
      </c>
      <c r="D36" s="60">
        <f t="shared" si="2"/>
        <v>0</v>
      </c>
      <c r="E36" s="27"/>
      <c r="F36" s="28"/>
      <c r="G36" s="28"/>
      <c r="H36" s="28"/>
      <c r="I36" s="28"/>
      <c r="J36" s="95"/>
      <c r="K36" s="95"/>
      <c r="L36" s="95"/>
      <c r="M36" s="95"/>
      <c r="N36" s="28"/>
      <c r="O36" s="28"/>
      <c r="P36" s="28"/>
      <c r="Q36" s="29"/>
    </row>
    <row r="37" spans="1:17" s="20" customFormat="1" ht="14.25" x14ac:dyDescent="0.2">
      <c r="A37" s="53">
        <v>2231</v>
      </c>
      <c r="B37" s="63"/>
      <c r="C37" s="48" t="s">
        <v>48</v>
      </c>
      <c r="D37" s="60">
        <f t="shared" si="2"/>
        <v>0</v>
      </c>
      <c r="E37" s="27"/>
      <c r="F37" s="28"/>
      <c r="G37" s="28"/>
      <c r="H37" s="28"/>
      <c r="I37" s="28"/>
      <c r="J37" s="95"/>
      <c r="K37" s="95"/>
      <c r="L37" s="95"/>
      <c r="M37" s="95"/>
      <c r="N37" s="28"/>
      <c r="O37" s="28"/>
      <c r="P37" s="28"/>
      <c r="Q37" s="29"/>
    </row>
    <row r="38" spans="1:17" s="20" customFormat="1" ht="14.25" x14ac:dyDescent="0.2">
      <c r="A38" s="53">
        <v>2411</v>
      </c>
      <c r="B38" s="63"/>
      <c r="C38" s="48" t="s">
        <v>49</v>
      </c>
      <c r="D38" s="60">
        <f t="shared" si="2"/>
        <v>0</v>
      </c>
      <c r="E38" s="27"/>
      <c r="F38" s="28"/>
      <c r="G38" s="28"/>
      <c r="H38" s="28"/>
      <c r="I38" s="28"/>
      <c r="J38" s="95"/>
      <c r="K38" s="95"/>
      <c r="L38" s="95"/>
      <c r="M38" s="95"/>
      <c r="N38" s="28"/>
      <c r="O38" s="28"/>
      <c r="P38" s="28"/>
      <c r="Q38" s="120"/>
    </row>
    <row r="39" spans="1:17" s="20" customFormat="1" ht="14.25" x14ac:dyDescent="0.2">
      <c r="A39" s="53">
        <v>2421</v>
      </c>
      <c r="B39" s="63"/>
      <c r="C39" s="48" t="s">
        <v>50</v>
      </c>
      <c r="D39" s="60">
        <f t="shared" si="2"/>
        <v>0</v>
      </c>
      <c r="E39" s="27"/>
      <c r="F39" s="28"/>
      <c r="G39" s="28"/>
      <c r="H39" s="28"/>
      <c r="I39" s="28"/>
      <c r="J39" s="95"/>
      <c r="K39" s="95"/>
      <c r="L39" s="95"/>
      <c r="M39" s="95"/>
      <c r="N39" s="28"/>
      <c r="O39" s="28"/>
      <c r="P39" s="28"/>
      <c r="Q39" s="116"/>
    </row>
    <row r="40" spans="1:17" s="20" customFormat="1" ht="14.25" x14ac:dyDescent="0.2">
      <c r="A40" s="53">
        <v>2431</v>
      </c>
      <c r="B40" s="63"/>
      <c r="C40" s="48" t="s">
        <v>51</v>
      </c>
      <c r="D40" s="60">
        <f t="shared" si="2"/>
        <v>0</v>
      </c>
      <c r="E40" s="27"/>
      <c r="F40" s="28"/>
      <c r="G40" s="28"/>
      <c r="H40" s="28"/>
      <c r="I40" s="28"/>
      <c r="J40" s="95"/>
      <c r="K40" s="95"/>
      <c r="L40" s="95"/>
      <c r="M40" s="95"/>
      <c r="N40" s="28"/>
      <c r="O40" s="28"/>
      <c r="P40" s="28"/>
      <c r="Q40" s="118"/>
    </row>
    <row r="41" spans="1:17" s="20" customFormat="1" ht="14.25" x14ac:dyDescent="0.2">
      <c r="A41" s="53">
        <v>2441</v>
      </c>
      <c r="B41" s="63"/>
      <c r="C41" s="48" t="s">
        <v>52</v>
      </c>
      <c r="D41" s="60">
        <f t="shared" si="2"/>
        <v>0</v>
      </c>
      <c r="E41" s="27"/>
      <c r="F41" s="28"/>
      <c r="G41" s="28"/>
      <c r="H41" s="28"/>
      <c r="I41" s="28"/>
      <c r="J41" s="95"/>
      <c r="K41" s="95"/>
      <c r="L41" s="95"/>
      <c r="M41" s="95"/>
      <c r="N41" s="28"/>
      <c r="O41" s="28"/>
      <c r="P41" s="28"/>
      <c r="Q41" s="29"/>
    </row>
    <row r="42" spans="1:17" s="20" customFormat="1" ht="14.25" x14ac:dyDescent="0.2">
      <c r="A42" s="53">
        <v>2451</v>
      </c>
      <c r="B42" s="63"/>
      <c r="C42" s="48" t="s">
        <v>53</v>
      </c>
      <c r="D42" s="60">
        <f t="shared" si="2"/>
        <v>0</v>
      </c>
      <c r="E42" s="27"/>
      <c r="F42" s="28"/>
      <c r="G42" s="28"/>
      <c r="H42" s="28"/>
      <c r="I42" s="28"/>
      <c r="J42" s="95"/>
      <c r="K42" s="95"/>
      <c r="L42" s="95"/>
      <c r="M42" s="95"/>
      <c r="N42" s="28"/>
      <c r="O42" s="28"/>
      <c r="P42" s="28"/>
      <c r="Q42" s="29"/>
    </row>
    <row r="43" spans="1:17" s="33" customFormat="1" ht="14.25" x14ac:dyDescent="0.2">
      <c r="A43" s="53">
        <v>2461</v>
      </c>
      <c r="B43" s="63"/>
      <c r="C43" s="48" t="s">
        <v>54</v>
      </c>
      <c r="D43" s="60">
        <f t="shared" si="2"/>
        <v>0</v>
      </c>
      <c r="E43" s="27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46"/>
    </row>
    <row r="44" spans="1:17" s="20" customFormat="1" ht="14.25" x14ac:dyDescent="0.2">
      <c r="A44" s="54">
        <v>2471</v>
      </c>
      <c r="B44" s="30"/>
      <c r="C44" s="48" t="s">
        <v>55</v>
      </c>
      <c r="D44" s="60">
        <f t="shared" si="2"/>
        <v>0</v>
      </c>
      <c r="E44" s="27"/>
      <c r="F44" s="28"/>
      <c r="G44" s="28"/>
      <c r="H44" s="28"/>
      <c r="I44" s="28"/>
      <c r="J44" s="95"/>
      <c r="K44" s="95"/>
      <c r="L44" s="95"/>
      <c r="M44" s="95"/>
      <c r="N44" s="28"/>
      <c r="O44" s="28"/>
      <c r="P44" s="28"/>
      <c r="Q44" s="119"/>
    </row>
    <row r="45" spans="1:17" s="20" customFormat="1" ht="14.25" x14ac:dyDescent="0.2">
      <c r="A45" s="54">
        <v>2481</v>
      </c>
      <c r="B45" s="30"/>
      <c r="C45" s="48" t="s">
        <v>56</v>
      </c>
      <c r="D45" s="60">
        <f t="shared" si="2"/>
        <v>0</v>
      </c>
      <c r="E45" s="27"/>
      <c r="F45" s="27"/>
      <c r="G45" s="28"/>
      <c r="H45" s="28"/>
      <c r="I45" s="28"/>
      <c r="J45" s="95"/>
      <c r="K45" s="95"/>
      <c r="L45" s="95"/>
      <c r="M45" s="95"/>
      <c r="N45" s="28"/>
      <c r="O45" s="28"/>
      <c r="P45" s="28"/>
      <c r="Q45" s="118"/>
    </row>
    <row r="46" spans="1:17" s="20" customFormat="1" ht="24" x14ac:dyDescent="0.2">
      <c r="A46" s="53">
        <v>2491</v>
      </c>
      <c r="B46" s="63"/>
      <c r="C46" s="48" t="s">
        <v>57</v>
      </c>
      <c r="D46" s="60">
        <f t="shared" si="2"/>
        <v>0</v>
      </c>
      <c r="E46" s="27"/>
      <c r="F46" s="27"/>
      <c r="G46" s="27"/>
      <c r="H46" s="27"/>
      <c r="I46" s="27"/>
      <c r="J46" s="329"/>
      <c r="K46" s="329"/>
      <c r="L46" s="329"/>
      <c r="M46" s="329"/>
      <c r="N46" s="27"/>
      <c r="O46" s="27"/>
      <c r="P46" s="27"/>
      <c r="Q46" s="118"/>
    </row>
    <row r="47" spans="1:17" s="20" customFormat="1" ht="14.25" x14ac:dyDescent="0.2">
      <c r="A47" s="53">
        <v>2511</v>
      </c>
      <c r="B47" s="63"/>
      <c r="C47" s="48" t="s">
        <v>58</v>
      </c>
      <c r="D47" s="60">
        <f t="shared" si="2"/>
        <v>0</v>
      </c>
      <c r="E47" s="27"/>
      <c r="F47" s="28"/>
      <c r="G47" s="27"/>
      <c r="H47" s="28"/>
      <c r="I47" s="28"/>
      <c r="J47" s="95"/>
      <c r="K47" s="329"/>
      <c r="L47" s="95"/>
      <c r="M47" s="95"/>
      <c r="N47" s="28"/>
      <c r="O47" s="28"/>
      <c r="P47" s="28"/>
      <c r="Q47" s="119"/>
    </row>
    <row r="48" spans="1:17" s="20" customFormat="1" ht="14.25" x14ac:dyDescent="0.2">
      <c r="A48" s="53">
        <v>2521</v>
      </c>
      <c r="B48" s="63"/>
      <c r="C48" s="48" t="s">
        <v>59</v>
      </c>
      <c r="D48" s="60">
        <f t="shared" si="2"/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9"/>
    </row>
    <row r="49" spans="1:17" s="20" customFormat="1" ht="14.25" x14ac:dyDescent="0.2">
      <c r="A49" s="53">
        <v>2531</v>
      </c>
      <c r="B49" s="63"/>
      <c r="C49" s="48" t="s">
        <v>60</v>
      </c>
      <c r="D49" s="60">
        <f t="shared" si="2"/>
        <v>0</v>
      </c>
      <c r="E49" s="27"/>
      <c r="F49" s="28"/>
      <c r="G49" s="28"/>
      <c r="H49" s="28"/>
      <c r="I49" s="28"/>
      <c r="J49" s="28"/>
      <c r="K49" s="28"/>
      <c r="L49" s="27"/>
      <c r="M49" s="28"/>
      <c r="N49" s="28"/>
      <c r="O49" s="28"/>
      <c r="P49" s="28"/>
      <c r="Q49" s="29"/>
    </row>
    <row r="50" spans="1:17" s="20" customFormat="1" ht="24" x14ac:dyDescent="0.2">
      <c r="A50" s="53">
        <v>2541</v>
      </c>
      <c r="B50" s="63"/>
      <c r="C50" s="48" t="s">
        <v>61</v>
      </c>
      <c r="D50" s="60">
        <f t="shared" si="2"/>
        <v>0</v>
      </c>
      <c r="E50" s="27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9"/>
    </row>
    <row r="51" spans="1:17" s="20" customFormat="1" ht="24" x14ac:dyDescent="0.2">
      <c r="A51" s="53">
        <v>2551</v>
      </c>
      <c r="B51" s="63"/>
      <c r="C51" s="48" t="s">
        <v>62</v>
      </c>
      <c r="D51" s="60">
        <f t="shared" si="2"/>
        <v>0</v>
      </c>
      <c r="E51" s="2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9"/>
    </row>
    <row r="52" spans="1:17" s="20" customFormat="1" ht="14.25" x14ac:dyDescent="0.2">
      <c r="A52" s="53">
        <v>2561</v>
      </c>
      <c r="B52" s="63"/>
      <c r="C52" s="48" t="s">
        <v>63</v>
      </c>
      <c r="D52" s="60">
        <f t="shared" si="2"/>
        <v>0</v>
      </c>
      <c r="E52" s="27"/>
      <c r="F52" s="28"/>
      <c r="G52" s="28"/>
      <c r="H52" s="28"/>
      <c r="I52" s="27"/>
      <c r="J52" s="28"/>
      <c r="K52" s="28"/>
      <c r="L52" s="27"/>
      <c r="M52" s="28"/>
      <c r="N52" s="28"/>
      <c r="O52" s="27"/>
      <c r="P52" s="28"/>
      <c r="Q52" s="29"/>
    </row>
    <row r="53" spans="1:17" s="20" customFormat="1" ht="14.25" x14ac:dyDescent="0.2">
      <c r="A53" s="53">
        <v>2591</v>
      </c>
      <c r="B53" s="63"/>
      <c r="C53" s="48" t="s">
        <v>64</v>
      </c>
      <c r="D53" s="60">
        <f t="shared" si="2"/>
        <v>0</v>
      </c>
      <c r="E53" s="2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9"/>
    </row>
    <row r="54" spans="1:17" s="20" customFormat="1" ht="14.25" x14ac:dyDescent="0.2">
      <c r="A54" s="53">
        <v>2611</v>
      </c>
      <c r="B54" s="63"/>
      <c r="C54" s="48" t="s">
        <v>65</v>
      </c>
      <c r="D54" s="60">
        <f t="shared" si="2"/>
        <v>0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9"/>
    </row>
    <row r="55" spans="1:17" s="20" customFormat="1" ht="14.25" x14ac:dyDescent="0.2">
      <c r="A55" s="53">
        <v>2612</v>
      </c>
      <c r="B55" s="63"/>
      <c r="C55" s="48" t="s">
        <v>66</v>
      </c>
      <c r="D55" s="60">
        <f t="shared" si="2"/>
        <v>0</v>
      </c>
      <c r="E55" s="27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9"/>
    </row>
    <row r="56" spans="1:17" s="20" customFormat="1" ht="14.25" x14ac:dyDescent="0.2">
      <c r="A56" s="53">
        <v>2711</v>
      </c>
      <c r="B56" s="63"/>
      <c r="C56" s="48" t="s">
        <v>67</v>
      </c>
      <c r="D56" s="60">
        <f t="shared" si="2"/>
        <v>0</v>
      </c>
      <c r="E56" s="27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9"/>
    </row>
    <row r="57" spans="1:17" s="20" customFormat="1" ht="14.25" x14ac:dyDescent="0.2">
      <c r="A57" s="53">
        <v>2721</v>
      </c>
      <c r="B57" s="63"/>
      <c r="C57" s="48" t="s">
        <v>68</v>
      </c>
      <c r="D57" s="60">
        <f t="shared" si="2"/>
        <v>0</v>
      </c>
      <c r="E57" s="27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</row>
    <row r="58" spans="1:17" s="20" customFormat="1" ht="14.25" x14ac:dyDescent="0.2">
      <c r="A58" s="53">
        <v>2731</v>
      </c>
      <c r="B58" s="63"/>
      <c r="C58" s="48" t="s">
        <v>69</v>
      </c>
      <c r="D58" s="60">
        <f t="shared" si="2"/>
        <v>0</v>
      </c>
      <c r="E58" s="27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9"/>
    </row>
    <row r="59" spans="1:17" s="20" customFormat="1" ht="14.25" x14ac:dyDescent="0.2">
      <c r="A59" s="53">
        <v>2911</v>
      </c>
      <c r="B59" s="63"/>
      <c r="C59" s="50" t="s">
        <v>70</v>
      </c>
      <c r="D59" s="60">
        <f t="shared" si="2"/>
        <v>0</v>
      </c>
      <c r="E59" s="27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9"/>
    </row>
    <row r="60" spans="1:17" s="20" customFormat="1" ht="24" x14ac:dyDescent="0.2">
      <c r="A60" s="53">
        <v>2921</v>
      </c>
      <c r="B60" s="63"/>
      <c r="C60" s="50" t="s">
        <v>71</v>
      </c>
      <c r="D60" s="60">
        <f t="shared" si="2"/>
        <v>0</v>
      </c>
      <c r="E60" s="27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9"/>
    </row>
    <row r="61" spans="1:17" s="20" customFormat="1" ht="36" x14ac:dyDescent="0.2">
      <c r="A61" s="53">
        <v>2931</v>
      </c>
      <c r="B61" s="63"/>
      <c r="C61" s="50" t="s">
        <v>72</v>
      </c>
      <c r="D61" s="60">
        <f t="shared" si="2"/>
        <v>0</v>
      </c>
      <c r="E61" s="27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9"/>
    </row>
    <row r="62" spans="1:17" s="20" customFormat="1" ht="36" x14ac:dyDescent="0.2">
      <c r="A62" s="53">
        <v>2941</v>
      </c>
      <c r="B62" s="63"/>
      <c r="C62" s="50" t="s">
        <v>73</v>
      </c>
      <c r="D62" s="60">
        <f t="shared" si="2"/>
        <v>0</v>
      </c>
      <c r="E62" s="27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9"/>
    </row>
    <row r="63" spans="1:17" s="20" customFormat="1" ht="36" x14ac:dyDescent="0.2">
      <c r="A63" s="53">
        <v>2951</v>
      </c>
      <c r="B63" s="63"/>
      <c r="C63" s="50" t="s">
        <v>74</v>
      </c>
      <c r="D63" s="60">
        <f t="shared" si="2"/>
        <v>0</v>
      </c>
      <c r="E63" s="27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9"/>
    </row>
    <row r="64" spans="1:17" s="20" customFormat="1" ht="24" x14ac:dyDescent="0.2">
      <c r="A64" s="53">
        <v>2961</v>
      </c>
      <c r="B64" s="63"/>
      <c r="C64" s="50" t="s">
        <v>75</v>
      </c>
      <c r="D64" s="60">
        <f>SUM(G64:P64)</f>
        <v>0</v>
      </c>
      <c r="E64" s="66"/>
      <c r="G64" s="27"/>
      <c r="H64" s="27"/>
      <c r="J64" s="27"/>
      <c r="L64" s="27"/>
      <c r="M64" s="27"/>
      <c r="N64" s="27"/>
      <c r="O64" s="27"/>
      <c r="P64" s="27"/>
      <c r="Q64" s="29"/>
    </row>
    <row r="65" spans="1:18" s="20" customFormat="1" ht="24" x14ac:dyDescent="0.2">
      <c r="A65" s="53">
        <v>2981</v>
      </c>
      <c r="B65" s="63"/>
      <c r="C65" s="50" t="s">
        <v>76</v>
      </c>
      <c r="D65" s="60">
        <f t="shared" si="2"/>
        <v>0</v>
      </c>
      <c r="E65" s="27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9"/>
    </row>
    <row r="66" spans="1:18" s="20" customFormat="1" ht="24" x14ac:dyDescent="0.2">
      <c r="A66" s="53">
        <v>2991</v>
      </c>
      <c r="B66" s="63"/>
      <c r="C66" s="50" t="s">
        <v>77</v>
      </c>
      <c r="D66" s="60">
        <f t="shared" si="2"/>
        <v>0</v>
      </c>
      <c r="E66" s="27"/>
      <c r="F66" s="28"/>
      <c r="G66" s="28"/>
      <c r="H66" s="28"/>
      <c r="I66" s="28"/>
      <c r="J66" s="28"/>
      <c r="K66" s="28"/>
      <c r="L66" s="28"/>
      <c r="M66" s="28"/>
      <c r="N66" s="148"/>
      <c r="O66" s="28"/>
      <c r="P66" s="28"/>
      <c r="Q66" s="120"/>
    </row>
    <row r="67" spans="1:18" s="11" customFormat="1" ht="25.5" x14ac:dyDescent="0.2">
      <c r="A67" s="21"/>
      <c r="B67" s="21"/>
      <c r="C67" s="61" t="s">
        <v>17</v>
      </c>
      <c r="D67" s="65">
        <f>SUM(D29:D66)</f>
        <v>0</v>
      </c>
      <c r="E67" s="23">
        <f t="shared" ref="E67:P67" si="3">SUM(E29:E66)</f>
        <v>0</v>
      </c>
      <c r="F67" s="23">
        <f t="shared" si="3"/>
        <v>0</v>
      </c>
      <c r="G67" s="23">
        <f t="shared" si="3"/>
        <v>0</v>
      </c>
      <c r="H67" s="23">
        <f t="shared" si="3"/>
        <v>0</v>
      </c>
      <c r="I67" s="23">
        <f t="shared" si="3"/>
        <v>0</v>
      </c>
      <c r="J67" s="23">
        <f t="shared" si="3"/>
        <v>0</v>
      </c>
      <c r="K67" s="23">
        <f t="shared" si="3"/>
        <v>0</v>
      </c>
      <c r="L67" s="23">
        <f t="shared" si="3"/>
        <v>0</v>
      </c>
      <c r="M67" s="23">
        <f t="shared" si="3"/>
        <v>0</v>
      </c>
      <c r="N67" s="23">
        <f t="shared" si="3"/>
        <v>0</v>
      </c>
      <c r="O67" s="23">
        <f t="shared" si="3"/>
        <v>0</v>
      </c>
      <c r="P67" s="23">
        <f t="shared" si="3"/>
        <v>0</v>
      </c>
      <c r="Q67" s="24" t="s">
        <v>78</v>
      </c>
      <c r="R67" s="25"/>
    </row>
    <row r="68" spans="1:18" s="20" customFormat="1" ht="14.25" x14ac:dyDescent="0.2">
      <c r="A68" s="53">
        <v>3111</v>
      </c>
      <c r="B68" s="63"/>
      <c r="C68" s="48" t="s">
        <v>79</v>
      </c>
      <c r="D68" s="60">
        <f t="shared" si="2"/>
        <v>0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9"/>
    </row>
    <row r="69" spans="1:18" s="20" customFormat="1" ht="14.25" x14ac:dyDescent="0.2">
      <c r="A69" s="53">
        <v>3121</v>
      </c>
      <c r="B69" s="63"/>
      <c r="C69" s="48" t="s">
        <v>80</v>
      </c>
      <c r="D69" s="60">
        <f t="shared" si="2"/>
        <v>0</v>
      </c>
      <c r="E69" s="27"/>
      <c r="F69" s="28"/>
      <c r="G69" s="28"/>
      <c r="H69" s="28"/>
      <c r="I69" s="28"/>
      <c r="J69" s="27"/>
      <c r="K69" s="28"/>
      <c r="L69" s="27"/>
      <c r="M69" s="28"/>
      <c r="N69" s="27"/>
      <c r="O69" s="28"/>
      <c r="P69" s="28"/>
      <c r="Q69" s="116"/>
    </row>
    <row r="70" spans="1:18" s="20" customFormat="1" ht="14.25" x14ac:dyDescent="0.2">
      <c r="A70" s="53">
        <v>3141</v>
      </c>
      <c r="B70" s="63"/>
      <c r="C70" s="48" t="s">
        <v>81</v>
      </c>
      <c r="D70" s="60">
        <f>SUM(E70:P70)</f>
        <v>0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117"/>
    </row>
    <row r="71" spans="1:18" s="20" customFormat="1" ht="14.25" x14ac:dyDescent="0.2">
      <c r="A71" s="53">
        <v>3151</v>
      </c>
      <c r="B71" s="63"/>
      <c r="C71" s="48" t="s">
        <v>82</v>
      </c>
      <c r="D71" s="60">
        <f>SUM(E71:P71)</f>
        <v>0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9"/>
    </row>
    <row r="72" spans="1:18" s="20" customFormat="1" ht="24" x14ac:dyDescent="0.2">
      <c r="A72" s="53">
        <v>3171</v>
      </c>
      <c r="B72" s="63"/>
      <c r="C72" s="48" t="s">
        <v>83</v>
      </c>
      <c r="D72" s="60">
        <f t="shared" si="2"/>
        <v>0</v>
      </c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9"/>
    </row>
    <row r="73" spans="1:18" s="20" customFormat="1" ht="14.25" x14ac:dyDescent="0.2">
      <c r="A73" s="53">
        <v>3181</v>
      </c>
      <c r="B73" s="63"/>
      <c r="C73" s="48" t="s">
        <v>84</v>
      </c>
      <c r="D73" s="60">
        <f t="shared" si="2"/>
        <v>0</v>
      </c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9"/>
    </row>
    <row r="74" spans="1:18" s="20" customFormat="1" ht="14.25" x14ac:dyDescent="0.2">
      <c r="A74" s="53">
        <v>3221</v>
      </c>
      <c r="B74" s="63"/>
      <c r="C74" s="48" t="s">
        <v>85</v>
      </c>
      <c r="D74" s="60">
        <f t="shared" si="2"/>
        <v>0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9"/>
    </row>
    <row r="75" spans="1:18" s="20" customFormat="1" ht="14.25" x14ac:dyDescent="0.2">
      <c r="A75" s="55">
        <v>3231</v>
      </c>
      <c r="B75" s="31"/>
      <c r="C75" s="49" t="s">
        <v>86</v>
      </c>
      <c r="D75" s="60">
        <f t="shared" si="2"/>
        <v>0</v>
      </c>
      <c r="E75" s="27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9"/>
    </row>
    <row r="76" spans="1:18" s="20" customFormat="1" ht="24" x14ac:dyDescent="0.2">
      <c r="A76" s="53">
        <v>3261</v>
      </c>
      <c r="B76" s="63"/>
      <c r="C76" s="48" t="s">
        <v>87</v>
      </c>
      <c r="D76" s="60">
        <f t="shared" si="2"/>
        <v>0</v>
      </c>
      <c r="E76" s="27"/>
      <c r="F76" s="28"/>
      <c r="G76" s="28"/>
      <c r="H76" s="27"/>
      <c r="I76" s="27"/>
      <c r="J76" s="28"/>
      <c r="K76" s="28"/>
      <c r="L76" s="28"/>
      <c r="M76" s="148"/>
      <c r="N76" s="28"/>
      <c r="O76" s="28"/>
      <c r="P76" s="28"/>
      <c r="Q76" s="120"/>
    </row>
    <row r="77" spans="1:18" s="20" customFormat="1" ht="24" x14ac:dyDescent="0.2">
      <c r="A77" s="53">
        <v>3311</v>
      </c>
      <c r="B77" s="63"/>
      <c r="C77" s="48" t="s">
        <v>88</v>
      </c>
      <c r="D77" s="60">
        <f t="shared" si="2"/>
        <v>0</v>
      </c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9"/>
    </row>
    <row r="78" spans="1:18" s="20" customFormat="1" ht="24" x14ac:dyDescent="0.2">
      <c r="A78" s="53">
        <v>3331</v>
      </c>
      <c r="B78" s="63"/>
      <c r="C78" s="48" t="s">
        <v>89</v>
      </c>
      <c r="D78" s="60">
        <f t="shared" si="2"/>
        <v>0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9"/>
    </row>
    <row r="79" spans="1:18" s="20" customFormat="1" ht="14.25" x14ac:dyDescent="0.2">
      <c r="A79" s="53">
        <v>3341</v>
      </c>
      <c r="B79" s="63"/>
      <c r="C79" s="48" t="s">
        <v>90</v>
      </c>
      <c r="D79" s="60">
        <f t="shared" si="2"/>
        <v>0</v>
      </c>
      <c r="E79" s="27"/>
      <c r="F79" s="28"/>
      <c r="G79" s="28"/>
      <c r="H79" s="28"/>
      <c r="I79" s="28"/>
      <c r="J79" s="28"/>
      <c r="K79" s="28"/>
      <c r="L79" s="27"/>
      <c r="M79" s="28"/>
      <c r="N79" s="28"/>
      <c r="O79" s="28"/>
      <c r="P79" s="28"/>
      <c r="Q79" s="29"/>
    </row>
    <row r="80" spans="1:18" s="20" customFormat="1" ht="14.25" x14ac:dyDescent="0.2">
      <c r="A80" s="53">
        <v>3342</v>
      </c>
      <c r="B80" s="63"/>
      <c r="C80" s="48" t="s">
        <v>91</v>
      </c>
      <c r="D80" s="60">
        <f t="shared" si="2"/>
        <v>0</v>
      </c>
      <c r="E80" s="27"/>
      <c r="F80" s="28"/>
      <c r="G80" s="28"/>
      <c r="H80" s="28"/>
      <c r="I80" s="28"/>
      <c r="J80" s="28"/>
      <c r="K80" s="27"/>
      <c r="L80" s="27"/>
      <c r="M80" s="28"/>
      <c r="N80" s="28"/>
      <c r="O80" s="28"/>
      <c r="P80" s="28"/>
      <c r="Q80" s="29"/>
    </row>
    <row r="81" spans="1:17" s="20" customFormat="1" ht="24" x14ac:dyDescent="0.2">
      <c r="A81" s="53">
        <v>3361</v>
      </c>
      <c r="B81" s="63"/>
      <c r="C81" s="48" t="s">
        <v>92</v>
      </c>
      <c r="D81" s="60">
        <f t="shared" si="2"/>
        <v>0</v>
      </c>
      <c r="E81" s="27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9"/>
    </row>
    <row r="82" spans="1:17" s="20" customFormat="1" ht="14.25" x14ac:dyDescent="0.2">
      <c r="A82" s="53">
        <v>3362</v>
      </c>
      <c r="B82" s="63"/>
      <c r="C82" s="48" t="s">
        <v>93</v>
      </c>
      <c r="D82" s="60">
        <f t="shared" si="2"/>
        <v>0</v>
      </c>
      <c r="E82" s="27"/>
      <c r="F82" s="28"/>
      <c r="G82" s="28"/>
      <c r="H82" s="28"/>
      <c r="I82" s="28"/>
      <c r="J82" s="28"/>
      <c r="K82" s="28"/>
      <c r="L82" s="28"/>
      <c r="M82" s="27"/>
      <c r="N82" s="28"/>
      <c r="O82" s="28"/>
      <c r="P82" s="28"/>
      <c r="Q82" s="29"/>
    </row>
    <row r="83" spans="1:17" s="20" customFormat="1" ht="14.25" x14ac:dyDescent="0.2">
      <c r="A83" s="53">
        <v>3381</v>
      </c>
      <c r="B83" s="63"/>
      <c r="C83" s="48" t="s">
        <v>94</v>
      </c>
      <c r="D83" s="60">
        <f t="shared" si="2"/>
        <v>0</v>
      </c>
      <c r="E83" s="27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9"/>
    </row>
    <row r="84" spans="1:17" s="20" customFormat="1" ht="24" x14ac:dyDescent="0.2">
      <c r="A84" s="53">
        <v>3391</v>
      </c>
      <c r="B84" s="63"/>
      <c r="C84" s="48" t="s">
        <v>95</v>
      </c>
      <c r="D84" s="60">
        <f t="shared" si="2"/>
        <v>0</v>
      </c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9"/>
    </row>
    <row r="85" spans="1:17" s="20" customFormat="1" ht="14.25" x14ac:dyDescent="0.2">
      <c r="A85" s="53">
        <v>3411</v>
      </c>
      <c r="B85" s="63"/>
      <c r="C85" s="48" t="s">
        <v>96</v>
      </c>
      <c r="D85" s="60">
        <f t="shared" si="2"/>
        <v>0</v>
      </c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9"/>
    </row>
    <row r="86" spans="1:17" s="20" customFormat="1" ht="14.25" x14ac:dyDescent="0.2">
      <c r="A86" s="53">
        <v>3451</v>
      </c>
      <c r="B86" s="63"/>
      <c r="C86" s="48" t="s">
        <v>97</v>
      </c>
      <c r="D86" s="60">
        <f t="shared" si="2"/>
        <v>0</v>
      </c>
      <c r="E86" s="27"/>
      <c r="F86" s="28"/>
      <c r="G86" s="28"/>
      <c r="H86" s="28"/>
      <c r="I86" s="27"/>
      <c r="J86" s="28"/>
      <c r="K86" s="28"/>
      <c r="L86" s="28"/>
      <c r="M86" s="28"/>
      <c r="N86" s="124"/>
      <c r="O86" s="28"/>
      <c r="P86" s="28"/>
      <c r="Q86" s="121"/>
    </row>
    <row r="87" spans="1:17" s="20" customFormat="1" ht="14.25" x14ac:dyDescent="0.2">
      <c r="A87" s="53">
        <v>3471</v>
      </c>
      <c r="B87" s="63"/>
      <c r="C87" s="48" t="s">
        <v>98</v>
      </c>
      <c r="D87" s="60">
        <f t="shared" si="2"/>
        <v>0</v>
      </c>
      <c r="E87" s="27"/>
      <c r="F87" s="28"/>
      <c r="G87" s="28"/>
      <c r="H87" s="28"/>
      <c r="I87" s="27"/>
      <c r="J87" s="28"/>
      <c r="K87" s="28"/>
      <c r="L87" s="28"/>
      <c r="M87" s="28"/>
      <c r="N87" s="27"/>
      <c r="O87" s="28"/>
      <c r="P87" s="28"/>
      <c r="Q87" s="29"/>
    </row>
    <row r="88" spans="1:17" s="20" customFormat="1" ht="24" x14ac:dyDescent="0.2">
      <c r="A88" s="53">
        <v>3511</v>
      </c>
      <c r="B88" s="63"/>
      <c r="C88" s="48" t="s">
        <v>99</v>
      </c>
      <c r="D88" s="60">
        <f t="shared" si="2"/>
        <v>0</v>
      </c>
      <c r="E88" s="27"/>
      <c r="F88" s="28"/>
      <c r="G88" s="28"/>
      <c r="H88" s="28"/>
      <c r="I88" s="27"/>
      <c r="J88" s="28"/>
      <c r="K88" s="28"/>
      <c r="L88" s="28"/>
      <c r="M88" s="27"/>
      <c r="N88" s="28"/>
      <c r="O88" s="28"/>
      <c r="P88" s="28"/>
      <c r="Q88" s="29"/>
    </row>
    <row r="89" spans="1:17" s="33" customFormat="1" ht="36" x14ac:dyDescent="0.2">
      <c r="A89" s="53">
        <v>3531</v>
      </c>
      <c r="B89" s="63"/>
      <c r="C89" s="48" t="s">
        <v>100</v>
      </c>
      <c r="D89" s="60">
        <f t="shared" si="2"/>
        <v>0</v>
      </c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32"/>
    </row>
    <row r="90" spans="1:17" s="20" customFormat="1" ht="36" x14ac:dyDescent="0.2">
      <c r="A90" s="53">
        <v>3541</v>
      </c>
      <c r="B90" s="63"/>
      <c r="C90" s="48" t="s">
        <v>101</v>
      </c>
      <c r="D90" s="60">
        <f t="shared" si="2"/>
        <v>0</v>
      </c>
      <c r="E90" s="27"/>
      <c r="F90" s="28"/>
      <c r="G90" s="28"/>
      <c r="H90" s="28"/>
      <c r="I90" s="28"/>
      <c r="J90" s="28"/>
      <c r="K90" s="148"/>
      <c r="L90" s="148"/>
      <c r="M90" s="28"/>
      <c r="N90" s="28"/>
      <c r="O90" s="28"/>
      <c r="P90" s="28"/>
      <c r="Q90" s="120"/>
    </row>
    <row r="91" spans="1:17" s="20" customFormat="1" ht="24" x14ac:dyDescent="0.2">
      <c r="A91" s="53">
        <v>3551</v>
      </c>
      <c r="B91" s="63"/>
      <c r="C91" s="48" t="s">
        <v>102</v>
      </c>
      <c r="D91" s="60">
        <f t="shared" si="2"/>
        <v>0</v>
      </c>
      <c r="E91" s="27"/>
      <c r="F91" s="28"/>
      <c r="G91" s="28"/>
      <c r="H91" s="28"/>
      <c r="I91" s="28"/>
      <c r="J91" s="27"/>
      <c r="K91" s="28"/>
      <c r="L91" s="28"/>
      <c r="M91" s="28"/>
      <c r="N91" s="28"/>
      <c r="O91" s="28"/>
      <c r="P91" s="28"/>
      <c r="Q91" s="29"/>
    </row>
    <row r="92" spans="1:17" s="20" customFormat="1" ht="24" x14ac:dyDescent="0.2">
      <c r="A92" s="53">
        <v>3571</v>
      </c>
      <c r="B92" s="63"/>
      <c r="C92" s="48" t="s">
        <v>103</v>
      </c>
      <c r="D92" s="60">
        <f t="shared" si="2"/>
        <v>0</v>
      </c>
      <c r="E92" s="27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9"/>
    </row>
    <row r="93" spans="1:17" s="20" customFormat="1" ht="24" x14ac:dyDescent="0.2">
      <c r="A93" s="53">
        <v>3572</v>
      </c>
      <c r="B93" s="63"/>
      <c r="C93" s="48" t="s">
        <v>104</v>
      </c>
      <c r="D93" s="60">
        <f t="shared" ref="D93:D104" si="4">SUM(E93:P93)</f>
        <v>0</v>
      </c>
      <c r="E93" s="27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9"/>
    </row>
    <row r="94" spans="1:17" s="20" customFormat="1" ht="14.25" x14ac:dyDescent="0.2">
      <c r="A94" s="53">
        <v>3581</v>
      </c>
      <c r="B94" s="63"/>
      <c r="C94" s="48" t="s">
        <v>105</v>
      </c>
      <c r="D94" s="60">
        <f t="shared" si="4"/>
        <v>0</v>
      </c>
      <c r="E94" s="27"/>
      <c r="F94" s="28"/>
      <c r="G94" s="28"/>
      <c r="H94" s="28"/>
      <c r="I94" s="27"/>
      <c r="J94" s="28"/>
      <c r="K94" s="28"/>
      <c r="L94" s="28"/>
      <c r="M94" s="27"/>
      <c r="N94" s="28"/>
      <c r="O94" s="28"/>
      <c r="P94" s="28"/>
      <c r="Q94" s="29"/>
    </row>
    <row r="95" spans="1:17" s="20" customFormat="1" ht="14.25" x14ac:dyDescent="0.2">
      <c r="A95" s="53">
        <v>3591</v>
      </c>
      <c r="B95" s="63"/>
      <c r="C95" s="48" t="s">
        <v>106</v>
      </c>
      <c r="D95" s="60">
        <f t="shared" si="4"/>
        <v>0</v>
      </c>
      <c r="E95" s="27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9"/>
    </row>
    <row r="96" spans="1:17" s="20" customFormat="1" ht="36" x14ac:dyDescent="0.2">
      <c r="A96" s="53">
        <v>3621</v>
      </c>
      <c r="B96" s="63"/>
      <c r="C96" s="48" t="s">
        <v>107</v>
      </c>
      <c r="D96" s="60">
        <f t="shared" si="4"/>
        <v>0</v>
      </c>
      <c r="E96" s="27"/>
      <c r="F96" s="27"/>
      <c r="G96" s="27"/>
      <c r="H96" s="28"/>
      <c r="I96" s="28"/>
      <c r="J96" s="28"/>
      <c r="K96" s="28"/>
      <c r="L96" s="28"/>
      <c r="M96" s="28"/>
      <c r="N96" s="28"/>
      <c r="O96" s="28"/>
      <c r="P96" s="28"/>
      <c r="Q96" s="29"/>
    </row>
    <row r="97" spans="1:18" s="20" customFormat="1" ht="14.25" x14ac:dyDescent="0.2">
      <c r="A97" s="53">
        <v>3711</v>
      </c>
      <c r="B97" s="63"/>
      <c r="C97" s="48" t="s">
        <v>108</v>
      </c>
      <c r="D97" s="60">
        <f t="shared" si="4"/>
        <v>0</v>
      </c>
      <c r="E97" s="27"/>
      <c r="F97" s="28"/>
      <c r="G97" s="28"/>
      <c r="H97" s="27"/>
      <c r="I97" s="28"/>
      <c r="J97" s="28"/>
      <c r="K97" s="27"/>
      <c r="L97" s="27"/>
      <c r="M97" s="28"/>
      <c r="N97" s="27"/>
      <c r="O97" s="28"/>
      <c r="P97" s="28"/>
      <c r="Q97" s="29"/>
    </row>
    <row r="98" spans="1:18" s="33" customFormat="1" ht="14.25" x14ac:dyDescent="0.2">
      <c r="A98" s="53">
        <v>3721</v>
      </c>
      <c r="B98" s="63"/>
      <c r="C98" s="48" t="s">
        <v>109</v>
      </c>
      <c r="D98" s="60">
        <f t="shared" si="4"/>
        <v>0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32"/>
    </row>
    <row r="99" spans="1:18" s="33" customFormat="1" ht="14.25" x14ac:dyDescent="0.2">
      <c r="A99" s="53">
        <v>3751</v>
      </c>
      <c r="B99" s="63"/>
      <c r="C99" s="48" t="s">
        <v>110</v>
      </c>
      <c r="D99" s="60">
        <f t="shared" si="4"/>
        <v>0</v>
      </c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32"/>
    </row>
    <row r="100" spans="1:18" s="33" customFormat="1" ht="14.25" x14ac:dyDescent="0.2">
      <c r="A100" s="53">
        <v>3791</v>
      </c>
      <c r="B100" s="63"/>
      <c r="C100" s="48" t="s">
        <v>111</v>
      </c>
      <c r="D100" s="60">
        <f t="shared" si="4"/>
        <v>0</v>
      </c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32"/>
    </row>
    <row r="101" spans="1:18" s="33" customFormat="1" ht="14.25" x14ac:dyDescent="0.2">
      <c r="A101" s="53">
        <v>3821</v>
      </c>
      <c r="B101" s="63"/>
      <c r="C101" s="48" t="s">
        <v>112</v>
      </c>
      <c r="D101" s="60">
        <f t="shared" si="4"/>
        <v>0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32"/>
    </row>
    <row r="102" spans="1:18" s="33" customFormat="1" ht="14.25" x14ac:dyDescent="0.2">
      <c r="A102" s="53">
        <v>3822</v>
      </c>
      <c r="B102" s="63"/>
      <c r="C102" s="48" t="s">
        <v>113</v>
      </c>
      <c r="D102" s="60">
        <f t="shared" si="4"/>
        <v>0</v>
      </c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32"/>
    </row>
    <row r="103" spans="1:18" s="33" customFormat="1" ht="14.25" x14ac:dyDescent="0.2">
      <c r="A103" s="53">
        <v>3792</v>
      </c>
      <c r="B103" s="63"/>
      <c r="C103" s="48" t="s">
        <v>114</v>
      </c>
      <c r="D103" s="60">
        <f t="shared" si="4"/>
        <v>0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32"/>
    </row>
    <row r="104" spans="1:18" s="33" customFormat="1" ht="14.25" x14ac:dyDescent="0.2">
      <c r="A104" s="53">
        <v>3921</v>
      </c>
      <c r="B104" s="63"/>
      <c r="C104" s="48" t="s">
        <v>115</v>
      </c>
      <c r="D104" s="60">
        <f t="shared" si="4"/>
        <v>0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32"/>
    </row>
    <row r="105" spans="1:18" s="11" customFormat="1" ht="25.5" x14ac:dyDescent="0.2">
      <c r="A105" s="21"/>
      <c r="B105" s="21"/>
      <c r="C105" s="61" t="s">
        <v>18</v>
      </c>
      <c r="D105" s="64">
        <f t="shared" ref="D105:P105" si="5">SUM(D68:D104)</f>
        <v>0</v>
      </c>
      <c r="E105" s="23">
        <f t="shared" si="5"/>
        <v>0</v>
      </c>
      <c r="F105" s="23">
        <f t="shared" si="5"/>
        <v>0</v>
      </c>
      <c r="G105" s="23">
        <f t="shared" si="5"/>
        <v>0</v>
      </c>
      <c r="H105" s="23">
        <f t="shared" si="5"/>
        <v>0</v>
      </c>
      <c r="I105" s="23">
        <f t="shared" si="5"/>
        <v>0</v>
      </c>
      <c r="J105" s="23">
        <f t="shared" si="5"/>
        <v>0</v>
      </c>
      <c r="K105" s="23">
        <f t="shared" si="5"/>
        <v>0</v>
      </c>
      <c r="L105" s="23">
        <f t="shared" si="5"/>
        <v>0</v>
      </c>
      <c r="M105" s="23">
        <f t="shared" si="5"/>
        <v>0</v>
      </c>
      <c r="N105" s="23">
        <f t="shared" si="5"/>
        <v>0</v>
      </c>
      <c r="O105" s="23">
        <f t="shared" si="5"/>
        <v>0</v>
      </c>
      <c r="P105" s="23">
        <f t="shared" si="5"/>
        <v>0</v>
      </c>
      <c r="Q105" s="29"/>
      <c r="R105" s="25"/>
    </row>
    <row r="106" spans="1:18" x14ac:dyDescent="0.2">
      <c r="A106" s="34"/>
      <c r="B106" s="34"/>
      <c r="C106" s="59"/>
      <c r="D106" s="35">
        <f t="shared" ref="D106:D118" si="6">SUM(E106:P106)</f>
        <v>0</v>
      </c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7"/>
    </row>
    <row r="107" spans="1:18" s="11" customFormat="1" ht="24.75" customHeight="1" x14ac:dyDescent="0.2">
      <c r="A107" s="655" t="s">
        <v>116</v>
      </c>
      <c r="B107" s="656"/>
      <c r="C107" s="657"/>
      <c r="D107" s="22">
        <f t="shared" ref="D107:P107" si="7">SUM(D106:D106)</f>
        <v>0</v>
      </c>
      <c r="E107" s="38">
        <f t="shared" si="7"/>
        <v>0</v>
      </c>
      <c r="F107" s="38">
        <f t="shared" si="7"/>
        <v>0</v>
      </c>
      <c r="G107" s="38">
        <f t="shared" si="7"/>
        <v>0</v>
      </c>
      <c r="H107" s="38">
        <f t="shared" si="7"/>
        <v>0</v>
      </c>
      <c r="I107" s="38">
        <f t="shared" si="7"/>
        <v>0</v>
      </c>
      <c r="J107" s="38">
        <f t="shared" si="7"/>
        <v>0</v>
      </c>
      <c r="K107" s="38">
        <f t="shared" si="7"/>
        <v>0</v>
      </c>
      <c r="L107" s="38">
        <f t="shared" si="7"/>
        <v>0</v>
      </c>
      <c r="M107" s="38">
        <f t="shared" si="7"/>
        <v>0</v>
      </c>
      <c r="N107" s="38">
        <f t="shared" si="7"/>
        <v>0</v>
      </c>
      <c r="O107" s="38">
        <f t="shared" si="7"/>
        <v>0</v>
      </c>
      <c r="P107" s="38">
        <f t="shared" si="7"/>
        <v>0</v>
      </c>
      <c r="Q107" s="24"/>
    </row>
    <row r="108" spans="1:18" s="72" customFormat="1" ht="13.5" customHeight="1" x14ac:dyDescent="0.2">
      <c r="A108" s="67"/>
      <c r="B108" s="67"/>
      <c r="C108" s="67"/>
      <c r="D108" s="68">
        <f t="shared" si="6"/>
        <v>0</v>
      </c>
      <c r="E108" s="69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1"/>
    </row>
    <row r="109" spans="1:18" s="72" customFormat="1" ht="13.5" customHeight="1" x14ac:dyDescent="0.2">
      <c r="A109" s="67"/>
      <c r="B109" s="67"/>
      <c r="C109" s="67"/>
      <c r="D109" s="68"/>
      <c r="E109" s="69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1"/>
    </row>
    <row r="110" spans="1:18" s="72" customFormat="1" ht="13.5" customHeight="1" x14ac:dyDescent="0.2">
      <c r="A110" s="67"/>
      <c r="B110" s="67"/>
      <c r="C110" s="67"/>
      <c r="D110" s="68"/>
      <c r="E110" s="69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1"/>
    </row>
    <row r="111" spans="1:18" s="72" customFormat="1" x14ac:dyDescent="0.2">
      <c r="A111" s="67"/>
      <c r="B111" s="67"/>
      <c r="C111" s="67"/>
      <c r="D111" s="68"/>
      <c r="E111" s="69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1"/>
    </row>
    <row r="112" spans="1:18" s="11" customFormat="1" ht="25.5" x14ac:dyDescent="0.2">
      <c r="A112" s="21"/>
      <c r="B112" s="21"/>
      <c r="C112" s="61" t="s">
        <v>117</v>
      </c>
      <c r="D112" s="22">
        <f t="shared" ref="D112:P112" si="8">SUM(D108:D108)</f>
        <v>0</v>
      </c>
      <c r="E112" s="40">
        <f t="shared" si="8"/>
        <v>0</v>
      </c>
      <c r="F112" s="38">
        <f t="shared" si="8"/>
        <v>0</v>
      </c>
      <c r="G112" s="38">
        <f t="shared" si="8"/>
        <v>0</v>
      </c>
      <c r="H112" s="38">
        <f t="shared" si="8"/>
        <v>0</v>
      </c>
      <c r="I112" s="38">
        <f t="shared" si="8"/>
        <v>0</v>
      </c>
      <c r="J112" s="38">
        <f t="shared" si="8"/>
        <v>0</v>
      </c>
      <c r="K112" s="38">
        <f t="shared" si="8"/>
        <v>0</v>
      </c>
      <c r="L112" s="38">
        <f t="shared" si="8"/>
        <v>0</v>
      </c>
      <c r="M112" s="38">
        <f t="shared" si="8"/>
        <v>0</v>
      </c>
      <c r="N112" s="38">
        <f t="shared" si="8"/>
        <v>0</v>
      </c>
      <c r="O112" s="38">
        <f t="shared" si="8"/>
        <v>0</v>
      </c>
      <c r="P112" s="38">
        <f t="shared" si="8"/>
        <v>0</v>
      </c>
      <c r="Q112" s="24"/>
    </row>
    <row r="113" spans="1:18" x14ac:dyDescent="0.2">
      <c r="A113" s="34"/>
      <c r="B113" s="34"/>
      <c r="C113" s="39"/>
      <c r="D113" s="35">
        <f t="shared" si="6"/>
        <v>0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7"/>
    </row>
    <row r="114" spans="1:18" x14ac:dyDescent="0.2">
      <c r="A114" s="34"/>
      <c r="B114" s="34"/>
      <c r="C114" s="59"/>
      <c r="D114" s="35">
        <f t="shared" si="6"/>
        <v>0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7"/>
    </row>
    <row r="115" spans="1:18" x14ac:dyDescent="0.2">
      <c r="A115" s="34"/>
      <c r="B115" s="34"/>
      <c r="C115" s="59"/>
      <c r="D115" s="35">
        <f t="shared" si="6"/>
        <v>0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7"/>
    </row>
    <row r="116" spans="1:18" x14ac:dyDescent="0.2">
      <c r="A116" s="34"/>
      <c r="B116" s="34"/>
      <c r="C116" s="59"/>
      <c r="D116" s="35">
        <f t="shared" si="6"/>
        <v>0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7"/>
    </row>
    <row r="117" spans="1:18" s="11" customFormat="1" ht="25.5" x14ac:dyDescent="0.2">
      <c r="A117" s="21"/>
      <c r="B117" s="21"/>
      <c r="C117" s="61" t="s">
        <v>158</v>
      </c>
      <c r="D117" s="22">
        <f>SUM(D113:D116)</f>
        <v>0</v>
      </c>
      <c r="E117" s="38">
        <f t="shared" ref="E117:P117" si="9">SUM(E115:E116)</f>
        <v>0</v>
      </c>
      <c r="F117" s="38">
        <f t="shared" si="9"/>
        <v>0</v>
      </c>
      <c r="G117" s="38">
        <f t="shared" si="9"/>
        <v>0</v>
      </c>
      <c r="H117" s="38">
        <f t="shared" si="9"/>
        <v>0</v>
      </c>
      <c r="I117" s="38">
        <f t="shared" si="9"/>
        <v>0</v>
      </c>
      <c r="J117" s="38">
        <f t="shared" si="9"/>
        <v>0</v>
      </c>
      <c r="K117" s="38">
        <f t="shared" si="9"/>
        <v>0</v>
      </c>
      <c r="L117" s="38">
        <f t="shared" si="9"/>
        <v>0</v>
      </c>
      <c r="M117" s="38">
        <f t="shared" si="9"/>
        <v>0</v>
      </c>
      <c r="N117" s="38">
        <f t="shared" si="9"/>
        <v>0</v>
      </c>
      <c r="O117" s="38">
        <f t="shared" si="9"/>
        <v>0</v>
      </c>
      <c r="P117" s="38">
        <f t="shared" si="9"/>
        <v>0</v>
      </c>
      <c r="Q117" s="24"/>
      <c r="R117" s="25"/>
    </row>
    <row r="118" spans="1:18" x14ac:dyDescent="0.2">
      <c r="A118" s="34"/>
      <c r="B118" s="34"/>
      <c r="C118" s="59"/>
      <c r="D118" s="35">
        <f t="shared" si="6"/>
        <v>0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7"/>
    </row>
    <row r="119" spans="1:18" x14ac:dyDescent="0.2">
      <c r="A119" s="34"/>
      <c r="B119" s="34"/>
      <c r="C119" s="59"/>
      <c r="D119" s="35">
        <f t="shared" ref="D119" si="10">SUM(E119:P119)</f>
        <v>0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7"/>
    </row>
    <row r="120" spans="1:18" s="11" customFormat="1" x14ac:dyDescent="0.2">
      <c r="A120" s="21"/>
      <c r="B120" s="21"/>
      <c r="C120" s="61" t="s">
        <v>157</v>
      </c>
      <c r="D120" s="22">
        <f t="shared" ref="D120:P120" si="11">SUM(D118:D119)</f>
        <v>0</v>
      </c>
      <c r="E120" s="38">
        <f t="shared" si="11"/>
        <v>0</v>
      </c>
      <c r="F120" s="38">
        <f t="shared" si="11"/>
        <v>0</v>
      </c>
      <c r="G120" s="38">
        <f t="shared" si="11"/>
        <v>0</v>
      </c>
      <c r="H120" s="38">
        <f t="shared" si="11"/>
        <v>0</v>
      </c>
      <c r="I120" s="38">
        <f t="shared" si="11"/>
        <v>0</v>
      </c>
      <c r="J120" s="38">
        <f t="shared" si="11"/>
        <v>0</v>
      </c>
      <c r="K120" s="38">
        <f t="shared" si="11"/>
        <v>0</v>
      </c>
      <c r="L120" s="38">
        <f t="shared" si="11"/>
        <v>0</v>
      </c>
      <c r="M120" s="38">
        <f t="shared" si="11"/>
        <v>0</v>
      </c>
      <c r="N120" s="38">
        <f t="shared" si="11"/>
        <v>0</v>
      </c>
      <c r="O120" s="38">
        <f t="shared" si="11"/>
        <v>0</v>
      </c>
      <c r="P120" s="38">
        <f t="shared" si="11"/>
        <v>0</v>
      </c>
      <c r="Q120" s="24"/>
    </row>
    <row r="121" spans="1:18" s="11" customFormat="1" ht="17.25" customHeight="1" x14ac:dyDescent="0.2">
      <c r="A121" s="129"/>
      <c r="B121" s="129"/>
      <c r="C121" s="130" t="s">
        <v>19</v>
      </c>
      <c r="D121" s="131">
        <f t="shared" ref="D121:P121" si="12">SUM(D120,D117,D112,D107,D105,D67,D28)</f>
        <v>0</v>
      </c>
      <c r="E121" s="132">
        <f t="shared" si="12"/>
        <v>0</v>
      </c>
      <c r="F121" s="132">
        <f t="shared" si="12"/>
        <v>0</v>
      </c>
      <c r="G121" s="132">
        <f t="shared" si="12"/>
        <v>0</v>
      </c>
      <c r="H121" s="132">
        <f t="shared" si="12"/>
        <v>0</v>
      </c>
      <c r="I121" s="132">
        <f t="shared" si="12"/>
        <v>0</v>
      </c>
      <c r="J121" s="132">
        <f t="shared" si="12"/>
        <v>0</v>
      </c>
      <c r="K121" s="132">
        <f t="shared" si="12"/>
        <v>0</v>
      </c>
      <c r="L121" s="132">
        <f t="shared" si="12"/>
        <v>0</v>
      </c>
      <c r="M121" s="132">
        <f t="shared" si="12"/>
        <v>0</v>
      </c>
      <c r="N121" s="132">
        <f t="shared" si="12"/>
        <v>0</v>
      </c>
      <c r="O121" s="132">
        <f t="shared" si="12"/>
        <v>0</v>
      </c>
      <c r="P121" s="132">
        <f t="shared" si="12"/>
        <v>0</v>
      </c>
      <c r="Q121" s="133"/>
      <c r="R121" s="25"/>
    </row>
    <row r="123" spans="1:18" x14ac:dyDescent="0.2">
      <c r="C123" s="122" t="s">
        <v>156</v>
      </c>
      <c r="D123" s="123">
        <v>1506158</v>
      </c>
    </row>
    <row r="125" spans="1:18" x14ac:dyDescent="0.2">
      <c r="D125" s="3">
        <f>D67+D105</f>
        <v>0</v>
      </c>
    </row>
    <row r="127" spans="1:18" ht="48.75" customHeight="1" x14ac:dyDescent="0.2">
      <c r="C127" s="96" t="s">
        <v>127</v>
      </c>
      <c r="G127" s="1" t="s">
        <v>129</v>
      </c>
      <c r="L127" s="1" t="s">
        <v>131</v>
      </c>
    </row>
    <row r="128" spans="1:18" x14ac:dyDescent="0.2">
      <c r="C128" s="96" t="s">
        <v>128</v>
      </c>
      <c r="G128" s="1" t="s">
        <v>130</v>
      </c>
      <c r="L128" s="1" t="s">
        <v>132</v>
      </c>
    </row>
    <row r="131" spans="3:13" x14ac:dyDescent="0.2">
      <c r="G131" s="41"/>
    </row>
    <row r="132" spans="3:13" ht="15" x14ac:dyDescent="0.25">
      <c r="C132" s="111"/>
      <c r="G132" s="41"/>
    </row>
    <row r="133" spans="3:13" ht="15" x14ac:dyDescent="0.25">
      <c r="C133" s="111"/>
      <c r="H133" s="43"/>
      <c r="J133" s="43"/>
    </row>
    <row r="134" spans="3:13" x14ac:dyDescent="0.2">
      <c r="G134" s="43"/>
    </row>
    <row r="135" spans="3:13" x14ac:dyDescent="0.2">
      <c r="G135" s="43"/>
      <c r="H135" s="43"/>
      <c r="I135" s="43"/>
    </row>
    <row r="136" spans="3:13" ht="15" x14ac:dyDescent="0.25">
      <c r="D136" s="111"/>
      <c r="H136" s="43"/>
      <c r="J136" s="43"/>
    </row>
    <row r="138" spans="3:13" x14ac:dyDescent="0.2">
      <c r="C138" s="97"/>
      <c r="H138" s="43"/>
      <c r="J138" s="43"/>
    </row>
    <row r="139" spans="3:13" x14ac:dyDescent="0.2">
      <c r="F139" s="43"/>
    </row>
    <row r="141" spans="3:13" ht="15" x14ac:dyDescent="0.25">
      <c r="D141" s="111"/>
      <c r="I141" s="41"/>
      <c r="J141" s="44"/>
      <c r="K141" s="43"/>
      <c r="L141" s="43"/>
      <c r="M141" s="43"/>
    </row>
    <row r="142" spans="3:13" x14ac:dyDescent="0.2">
      <c r="I142" s="41"/>
      <c r="J142" s="44"/>
      <c r="K142" s="43"/>
      <c r="L142" s="43"/>
      <c r="M142" s="43"/>
    </row>
    <row r="143" spans="3:13" x14ac:dyDescent="0.2">
      <c r="I143" s="41"/>
      <c r="J143" s="44"/>
      <c r="K143" s="43"/>
      <c r="L143" s="43"/>
      <c r="M143" s="43"/>
    </row>
    <row r="144" spans="3:13" x14ac:dyDescent="0.2">
      <c r="I144" s="41"/>
      <c r="J144" s="44"/>
      <c r="K144" s="43"/>
      <c r="L144" s="43"/>
      <c r="M144" s="43"/>
    </row>
    <row r="145" spans="4:13" x14ac:dyDescent="0.2">
      <c r="I145" s="41"/>
      <c r="J145" s="44"/>
      <c r="K145" s="43"/>
      <c r="L145" s="43"/>
      <c r="M145" s="43"/>
    </row>
    <row r="146" spans="4:13" x14ac:dyDescent="0.2">
      <c r="I146" s="41"/>
      <c r="J146" s="44"/>
      <c r="K146" s="43"/>
      <c r="L146" s="43"/>
      <c r="M146" s="43"/>
    </row>
    <row r="147" spans="4:13" x14ac:dyDescent="0.2">
      <c r="I147" s="41"/>
      <c r="J147" s="44"/>
      <c r="K147" s="43"/>
      <c r="L147" s="43"/>
      <c r="M147" s="43"/>
    </row>
    <row r="148" spans="4:13" x14ac:dyDescent="0.2">
      <c r="I148" s="41"/>
      <c r="J148" s="44"/>
      <c r="K148" s="43"/>
      <c r="L148" s="43"/>
      <c r="M148" s="43"/>
    </row>
    <row r="149" spans="4:13" x14ac:dyDescent="0.2">
      <c r="D149" s="3" t="e">
        <f>D151/H133</f>
        <v>#DIV/0!</v>
      </c>
      <c r="H149" s="2" t="s">
        <v>149</v>
      </c>
      <c r="I149" s="41"/>
      <c r="J149" s="44"/>
      <c r="K149" s="43"/>
      <c r="L149" s="43"/>
      <c r="M149" s="43"/>
    </row>
    <row r="150" spans="4:13" x14ac:dyDescent="0.2">
      <c r="H150" s="2" t="s">
        <v>150</v>
      </c>
      <c r="I150" s="41"/>
      <c r="J150" s="44"/>
      <c r="K150" s="43"/>
      <c r="L150" s="43"/>
      <c r="M150" s="43"/>
    </row>
    <row r="151" spans="4:13" x14ac:dyDescent="0.2">
      <c r="D151" s="3">
        <v>542637</v>
      </c>
      <c r="I151" s="41"/>
      <c r="J151" s="44"/>
      <c r="K151" s="43"/>
      <c r="L151" s="43"/>
      <c r="M151" s="43"/>
    </row>
    <row r="152" spans="4:13" x14ac:dyDescent="0.2">
      <c r="I152" s="41"/>
      <c r="J152" s="44"/>
      <c r="K152" s="43"/>
      <c r="L152" s="43"/>
      <c r="M152" s="43"/>
    </row>
    <row r="153" spans="4:13" x14ac:dyDescent="0.2">
      <c r="I153" s="41"/>
      <c r="J153" s="44"/>
      <c r="K153" s="43"/>
      <c r="L153" s="43"/>
      <c r="M153" s="43"/>
    </row>
    <row r="154" spans="4:13" x14ac:dyDescent="0.2">
      <c r="I154" s="41"/>
      <c r="J154" s="44"/>
      <c r="K154" s="43"/>
      <c r="L154" s="43"/>
      <c r="M154" s="43"/>
    </row>
    <row r="157" spans="4:13" x14ac:dyDescent="0.2">
      <c r="I157" s="43"/>
      <c r="J157" s="44"/>
      <c r="K157" s="43"/>
      <c r="L157" s="43"/>
    </row>
    <row r="159" spans="4:13" x14ac:dyDescent="0.2">
      <c r="D159" s="3">
        <f>D133*1.05</f>
        <v>0</v>
      </c>
    </row>
    <row r="160" spans="4:13" x14ac:dyDescent="0.2">
      <c r="D160" s="3">
        <f>D159+D136</f>
        <v>0</v>
      </c>
    </row>
  </sheetData>
  <mergeCells count="14">
    <mergeCell ref="R13:R27"/>
    <mergeCell ref="A107:C107"/>
    <mergeCell ref="M4:Q4"/>
    <mergeCell ref="C6:J8"/>
    <mergeCell ref="M6:Q6"/>
    <mergeCell ref="M8:Q8"/>
    <mergeCell ref="A11:A12"/>
    <mergeCell ref="B11:B12"/>
    <mergeCell ref="C11:C12"/>
    <mergeCell ref="D11:D12"/>
    <mergeCell ref="E11:P11"/>
    <mergeCell ref="Q11:Q12"/>
    <mergeCell ref="Q13:Q16"/>
    <mergeCell ref="Q32:Q34"/>
  </mergeCells>
  <printOptions horizontalCentered="1"/>
  <pageMargins left="0.44" right="0.39370078740157483" top="0.31496062992125984" bottom="0.39370078740157483" header="0" footer="0"/>
  <pageSetup paperSize="5" scale="49" orientation="landscape" horizontalDpi="200" verticalDpi="200" r:id="rId1"/>
  <headerFooter alignWithMargins="0">
    <oddFooter>Página &amp;P de &amp;N</oddFooter>
  </headerFooter>
  <rowBreaks count="1" manualBreakCount="1">
    <brk id="65" max="17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7"/>
  <sheetViews>
    <sheetView showGridLines="0" view="pageBreakPreview" topLeftCell="D1" zoomScale="60" zoomScaleNormal="80" workbookViewId="0">
      <selection activeCell="F44" sqref="F44"/>
    </sheetView>
  </sheetViews>
  <sheetFormatPr baseColWidth="10" defaultRowHeight="12.75" x14ac:dyDescent="0.2"/>
  <cols>
    <col min="1" max="1" width="6.140625" style="1" bestFit="1" customWidth="1"/>
    <col min="2" max="2" width="6.28515625" style="1" bestFit="1" customWidth="1"/>
    <col min="3" max="3" width="37.7109375" style="56" customWidth="1"/>
    <col min="4" max="4" width="21.140625" style="3" bestFit="1" customWidth="1"/>
    <col min="5" max="5" width="16.85546875" style="2" bestFit="1" customWidth="1"/>
    <col min="6" max="6" width="18" style="2" bestFit="1" customWidth="1"/>
    <col min="7" max="7" width="22.5703125" style="2" customWidth="1"/>
    <col min="8" max="9" width="16.5703125" style="2" bestFit="1" customWidth="1"/>
    <col min="10" max="10" width="16.140625" style="2" bestFit="1" customWidth="1"/>
    <col min="11" max="11" width="16.5703125" style="2" bestFit="1" customWidth="1"/>
    <col min="12" max="12" width="17.42578125" style="2" customWidth="1"/>
    <col min="13" max="14" width="15.85546875" style="2" customWidth="1"/>
    <col min="15" max="15" width="16" style="2" customWidth="1"/>
    <col min="16" max="16" width="14.5703125" style="2" customWidth="1"/>
    <col min="17" max="17" width="38.85546875" style="42" customWidth="1"/>
    <col min="18" max="18" width="27.42578125" style="2" customWidth="1"/>
    <col min="19" max="19" width="11.42578125" style="2"/>
    <col min="20" max="20" width="14.140625" style="2" bestFit="1" customWidth="1"/>
    <col min="21" max="256" width="11.42578125" style="2"/>
    <col min="257" max="257" width="9.7109375" style="2" customWidth="1"/>
    <col min="258" max="258" width="6" style="2" customWidth="1"/>
    <col min="259" max="259" width="60.5703125" style="2" customWidth="1"/>
    <col min="260" max="260" width="15.5703125" style="2" customWidth="1"/>
    <col min="261" max="272" width="13.28515625" style="2" customWidth="1"/>
    <col min="273" max="512" width="11.42578125" style="2"/>
    <col min="513" max="513" width="9.7109375" style="2" customWidth="1"/>
    <col min="514" max="514" width="6" style="2" customWidth="1"/>
    <col min="515" max="515" width="60.5703125" style="2" customWidth="1"/>
    <col min="516" max="516" width="15.5703125" style="2" customWidth="1"/>
    <col min="517" max="528" width="13.28515625" style="2" customWidth="1"/>
    <col min="529" max="768" width="11.42578125" style="2"/>
    <col min="769" max="769" width="9.7109375" style="2" customWidth="1"/>
    <col min="770" max="770" width="6" style="2" customWidth="1"/>
    <col min="771" max="771" width="60.5703125" style="2" customWidth="1"/>
    <col min="772" max="772" width="15.5703125" style="2" customWidth="1"/>
    <col min="773" max="784" width="13.28515625" style="2" customWidth="1"/>
    <col min="785" max="1024" width="11.42578125" style="2"/>
    <col min="1025" max="1025" width="9.7109375" style="2" customWidth="1"/>
    <col min="1026" max="1026" width="6" style="2" customWidth="1"/>
    <col min="1027" max="1027" width="60.5703125" style="2" customWidth="1"/>
    <col min="1028" max="1028" width="15.5703125" style="2" customWidth="1"/>
    <col min="1029" max="1040" width="13.28515625" style="2" customWidth="1"/>
    <col min="1041" max="1280" width="11.42578125" style="2"/>
    <col min="1281" max="1281" width="9.7109375" style="2" customWidth="1"/>
    <col min="1282" max="1282" width="6" style="2" customWidth="1"/>
    <col min="1283" max="1283" width="60.5703125" style="2" customWidth="1"/>
    <col min="1284" max="1284" width="15.5703125" style="2" customWidth="1"/>
    <col min="1285" max="1296" width="13.28515625" style="2" customWidth="1"/>
    <col min="1297" max="1536" width="11.42578125" style="2"/>
    <col min="1537" max="1537" width="9.7109375" style="2" customWidth="1"/>
    <col min="1538" max="1538" width="6" style="2" customWidth="1"/>
    <col min="1539" max="1539" width="60.5703125" style="2" customWidth="1"/>
    <col min="1540" max="1540" width="15.5703125" style="2" customWidth="1"/>
    <col min="1541" max="1552" width="13.28515625" style="2" customWidth="1"/>
    <col min="1553" max="1792" width="11.42578125" style="2"/>
    <col min="1793" max="1793" width="9.7109375" style="2" customWidth="1"/>
    <col min="1794" max="1794" width="6" style="2" customWidth="1"/>
    <col min="1795" max="1795" width="60.5703125" style="2" customWidth="1"/>
    <col min="1796" max="1796" width="15.5703125" style="2" customWidth="1"/>
    <col min="1797" max="1808" width="13.28515625" style="2" customWidth="1"/>
    <col min="1809" max="2048" width="11.42578125" style="2"/>
    <col min="2049" max="2049" width="9.7109375" style="2" customWidth="1"/>
    <col min="2050" max="2050" width="6" style="2" customWidth="1"/>
    <col min="2051" max="2051" width="60.5703125" style="2" customWidth="1"/>
    <col min="2052" max="2052" width="15.5703125" style="2" customWidth="1"/>
    <col min="2053" max="2064" width="13.28515625" style="2" customWidth="1"/>
    <col min="2065" max="2304" width="11.42578125" style="2"/>
    <col min="2305" max="2305" width="9.7109375" style="2" customWidth="1"/>
    <col min="2306" max="2306" width="6" style="2" customWidth="1"/>
    <col min="2307" max="2307" width="60.5703125" style="2" customWidth="1"/>
    <col min="2308" max="2308" width="15.5703125" style="2" customWidth="1"/>
    <col min="2309" max="2320" width="13.28515625" style="2" customWidth="1"/>
    <col min="2321" max="2560" width="11.42578125" style="2"/>
    <col min="2561" max="2561" width="9.7109375" style="2" customWidth="1"/>
    <col min="2562" max="2562" width="6" style="2" customWidth="1"/>
    <col min="2563" max="2563" width="60.5703125" style="2" customWidth="1"/>
    <col min="2564" max="2564" width="15.5703125" style="2" customWidth="1"/>
    <col min="2565" max="2576" width="13.28515625" style="2" customWidth="1"/>
    <col min="2577" max="2816" width="11.42578125" style="2"/>
    <col min="2817" max="2817" width="9.7109375" style="2" customWidth="1"/>
    <col min="2818" max="2818" width="6" style="2" customWidth="1"/>
    <col min="2819" max="2819" width="60.5703125" style="2" customWidth="1"/>
    <col min="2820" max="2820" width="15.5703125" style="2" customWidth="1"/>
    <col min="2821" max="2832" width="13.28515625" style="2" customWidth="1"/>
    <col min="2833" max="3072" width="11.42578125" style="2"/>
    <col min="3073" max="3073" width="9.7109375" style="2" customWidth="1"/>
    <col min="3074" max="3074" width="6" style="2" customWidth="1"/>
    <col min="3075" max="3075" width="60.5703125" style="2" customWidth="1"/>
    <col min="3076" max="3076" width="15.5703125" style="2" customWidth="1"/>
    <col min="3077" max="3088" width="13.28515625" style="2" customWidth="1"/>
    <col min="3089" max="3328" width="11.42578125" style="2"/>
    <col min="3329" max="3329" width="9.7109375" style="2" customWidth="1"/>
    <col min="3330" max="3330" width="6" style="2" customWidth="1"/>
    <col min="3331" max="3331" width="60.5703125" style="2" customWidth="1"/>
    <col min="3332" max="3332" width="15.5703125" style="2" customWidth="1"/>
    <col min="3333" max="3344" width="13.28515625" style="2" customWidth="1"/>
    <col min="3345" max="3584" width="11.42578125" style="2"/>
    <col min="3585" max="3585" width="9.7109375" style="2" customWidth="1"/>
    <col min="3586" max="3586" width="6" style="2" customWidth="1"/>
    <col min="3587" max="3587" width="60.5703125" style="2" customWidth="1"/>
    <col min="3588" max="3588" width="15.5703125" style="2" customWidth="1"/>
    <col min="3589" max="3600" width="13.28515625" style="2" customWidth="1"/>
    <col min="3601" max="3840" width="11.42578125" style="2"/>
    <col min="3841" max="3841" width="9.7109375" style="2" customWidth="1"/>
    <col min="3842" max="3842" width="6" style="2" customWidth="1"/>
    <col min="3843" max="3843" width="60.5703125" style="2" customWidth="1"/>
    <col min="3844" max="3844" width="15.5703125" style="2" customWidth="1"/>
    <col min="3845" max="3856" width="13.28515625" style="2" customWidth="1"/>
    <col min="3857" max="4096" width="11.42578125" style="2"/>
    <col min="4097" max="4097" width="9.7109375" style="2" customWidth="1"/>
    <col min="4098" max="4098" width="6" style="2" customWidth="1"/>
    <col min="4099" max="4099" width="60.5703125" style="2" customWidth="1"/>
    <col min="4100" max="4100" width="15.5703125" style="2" customWidth="1"/>
    <col min="4101" max="4112" width="13.28515625" style="2" customWidth="1"/>
    <col min="4113" max="4352" width="11.42578125" style="2"/>
    <col min="4353" max="4353" width="9.7109375" style="2" customWidth="1"/>
    <col min="4354" max="4354" width="6" style="2" customWidth="1"/>
    <col min="4355" max="4355" width="60.5703125" style="2" customWidth="1"/>
    <col min="4356" max="4356" width="15.5703125" style="2" customWidth="1"/>
    <col min="4357" max="4368" width="13.28515625" style="2" customWidth="1"/>
    <col min="4369" max="4608" width="11.42578125" style="2"/>
    <col min="4609" max="4609" width="9.7109375" style="2" customWidth="1"/>
    <col min="4610" max="4610" width="6" style="2" customWidth="1"/>
    <col min="4611" max="4611" width="60.5703125" style="2" customWidth="1"/>
    <col min="4612" max="4612" width="15.5703125" style="2" customWidth="1"/>
    <col min="4613" max="4624" width="13.28515625" style="2" customWidth="1"/>
    <col min="4625" max="4864" width="11.42578125" style="2"/>
    <col min="4865" max="4865" width="9.7109375" style="2" customWidth="1"/>
    <col min="4866" max="4866" width="6" style="2" customWidth="1"/>
    <col min="4867" max="4867" width="60.5703125" style="2" customWidth="1"/>
    <col min="4868" max="4868" width="15.5703125" style="2" customWidth="1"/>
    <col min="4869" max="4880" width="13.28515625" style="2" customWidth="1"/>
    <col min="4881" max="5120" width="11.42578125" style="2"/>
    <col min="5121" max="5121" width="9.7109375" style="2" customWidth="1"/>
    <col min="5122" max="5122" width="6" style="2" customWidth="1"/>
    <col min="5123" max="5123" width="60.5703125" style="2" customWidth="1"/>
    <col min="5124" max="5124" width="15.5703125" style="2" customWidth="1"/>
    <col min="5125" max="5136" width="13.28515625" style="2" customWidth="1"/>
    <col min="5137" max="5376" width="11.42578125" style="2"/>
    <col min="5377" max="5377" width="9.7109375" style="2" customWidth="1"/>
    <col min="5378" max="5378" width="6" style="2" customWidth="1"/>
    <col min="5379" max="5379" width="60.5703125" style="2" customWidth="1"/>
    <col min="5380" max="5380" width="15.5703125" style="2" customWidth="1"/>
    <col min="5381" max="5392" width="13.28515625" style="2" customWidth="1"/>
    <col min="5393" max="5632" width="11.42578125" style="2"/>
    <col min="5633" max="5633" width="9.7109375" style="2" customWidth="1"/>
    <col min="5634" max="5634" width="6" style="2" customWidth="1"/>
    <col min="5635" max="5635" width="60.5703125" style="2" customWidth="1"/>
    <col min="5636" max="5636" width="15.5703125" style="2" customWidth="1"/>
    <col min="5637" max="5648" width="13.28515625" style="2" customWidth="1"/>
    <col min="5649" max="5888" width="11.42578125" style="2"/>
    <col min="5889" max="5889" width="9.7109375" style="2" customWidth="1"/>
    <col min="5890" max="5890" width="6" style="2" customWidth="1"/>
    <col min="5891" max="5891" width="60.5703125" style="2" customWidth="1"/>
    <col min="5892" max="5892" width="15.5703125" style="2" customWidth="1"/>
    <col min="5893" max="5904" width="13.28515625" style="2" customWidth="1"/>
    <col min="5905" max="6144" width="11.42578125" style="2"/>
    <col min="6145" max="6145" width="9.7109375" style="2" customWidth="1"/>
    <col min="6146" max="6146" width="6" style="2" customWidth="1"/>
    <col min="6147" max="6147" width="60.5703125" style="2" customWidth="1"/>
    <col min="6148" max="6148" width="15.5703125" style="2" customWidth="1"/>
    <col min="6149" max="6160" width="13.28515625" style="2" customWidth="1"/>
    <col min="6161" max="6400" width="11.42578125" style="2"/>
    <col min="6401" max="6401" width="9.7109375" style="2" customWidth="1"/>
    <col min="6402" max="6402" width="6" style="2" customWidth="1"/>
    <col min="6403" max="6403" width="60.5703125" style="2" customWidth="1"/>
    <col min="6404" max="6404" width="15.5703125" style="2" customWidth="1"/>
    <col min="6405" max="6416" width="13.28515625" style="2" customWidth="1"/>
    <col min="6417" max="6656" width="11.42578125" style="2"/>
    <col min="6657" max="6657" width="9.7109375" style="2" customWidth="1"/>
    <col min="6658" max="6658" width="6" style="2" customWidth="1"/>
    <col min="6659" max="6659" width="60.5703125" style="2" customWidth="1"/>
    <col min="6660" max="6660" width="15.5703125" style="2" customWidth="1"/>
    <col min="6661" max="6672" width="13.28515625" style="2" customWidth="1"/>
    <col min="6673" max="6912" width="11.42578125" style="2"/>
    <col min="6913" max="6913" width="9.7109375" style="2" customWidth="1"/>
    <col min="6914" max="6914" width="6" style="2" customWidth="1"/>
    <col min="6915" max="6915" width="60.5703125" style="2" customWidth="1"/>
    <col min="6916" max="6916" width="15.5703125" style="2" customWidth="1"/>
    <col min="6917" max="6928" width="13.28515625" style="2" customWidth="1"/>
    <col min="6929" max="7168" width="11.42578125" style="2"/>
    <col min="7169" max="7169" width="9.7109375" style="2" customWidth="1"/>
    <col min="7170" max="7170" width="6" style="2" customWidth="1"/>
    <col min="7171" max="7171" width="60.5703125" style="2" customWidth="1"/>
    <col min="7172" max="7172" width="15.5703125" style="2" customWidth="1"/>
    <col min="7173" max="7184" width="13.28515625" style="2" customWidth="1"/>
    <col min="7185" max="7424" width="11.42578125" style="2"/>
    <col min="7425" max="7425" width="9.7109375" style="2" customWidth="1"/>
    <col min="7426" max="7426" width="6" style="2" customWidth="1"/>
    <col min="7427" max="7427" width="60.5703125" style="2" customWidth="1"/>
    <col min="7428" max="7428" width="15.5703125" style="2" customWidth="1"/>
    <col min="7429" max="7440" width="13.28515625" style="2" customWidth="1"/>
    <col min="7441" max="7680" width="11.42578125" style="2"/>
    <col min="7681" max="7681" width="9.7109375" style="2" customWidth="1"/>
    <col min="7682" max="7682" width="6" style="2" customWidth="1"/>
    <col min="7683" max="7683" width="60.5703125" style="2" customWidth="1"/>
    <col min="7684" max="7684" width="15.5703125" style="2" customWidth="1"/>
    <col min="7685" max="7696" width="13.28515625" style="2" customWidth="1"/>
    <col min="7697" max="7936" width="11.42578125" style="2"/>
    <col min="7937" max="7937" width="9.7109375" style="2" customWidth="1"/>
    <col min="7938" max="7938" width="6" style="2" customWidth="1"/>
    <col min="7939" max="7939" width="60.5703125" style="2" customWidth="1"/>
    <col min="7940" max="7940" width="15.5703125" style="2" customWidth="1"/>
    <col min="7941" max="7952" width="13.28515625" style="2" customWidth="1"/>
    <col min="7953" max="8192" width="11.42578125" style="2"/>
    <col min="8193" max="8193" width="9.7109375" style="2" customWidth="1"/>
    <col min="8194" max="8194" width="6" style="2" customWidth="1"/>
    <col min="8195" max="8195" width="60.5703125" style="2" customWidth="1"/>
    <col min="8196" max="8196" width="15.5703125" style="2" customWidth="1"/>
    <col min="8197" max="8208" width="13.28515625" style="2" customWidth="1"/>
    <col min="8209" max="8448" width="11.42578125" style="2"/>
    <col min="8449" max="8449" width="9.7109375" style="2" customWidth="1"/>
    <col min="8450" max="8450" width="6" style="2" customWidth="1"/>
    <col min="8451" max="8451" width="60.5703125" style="2" customWidth="1"/>
    <col min="8452" max="8452" width="15.5703125" style="2" customWidth="1"/>
    <col min="8453" max="8464" width="13.28515625" style="2" customWidth="1"/>
    <col min="8465" max="8704" width="11.42578125" style="2"/>
    <col min="8705" max="8705" width="9.7109375" style="2" customWidth="1"/>
    <col min="8706" max="8706" width="6" style="2" customWidth="1"/>
    <col min="8707" max="8707" width="60.5703125" style="2" customWidth="1"/>
    <col min="8708" max="8708" width="15.5703125" style="2" customWidth="1"/>
    <col min="8709" max="8720" width="13.28515625" style="2" customWidth="1"/>
    <col min="8721" max="8960" width="11.42578125" style="2"/>
    <col min="8961" max="8961" width="9.7109375" style="2" customWidth="1"/>
    <col min="8962" max="8962" width="6" style="2" customWidth="1"/>
    <col min="8963" max="8963" width="60.5703125" style="2" customWidth="1"/>
    <col min="8964" max="8964" width="15.5703125" style="2" customWidth="1"/>
    <col min="8965" max="8976" width="13.28515625" style="2" customWidth="1"/>
    <col min="8977" max="9216" width="11.42578125" style="2"/>
    <col min="9217" max="9217" width="9.7109375" style="2" customWidth="1"/>
    <col min="9218" max="9218" width="6" style="2" customWidth="1"/>
    <col min="9219" max="9219" width="60.5703125" style="2" customWidth="1"/>
    <col min="9220" max="9220" width="15.5703125" style="2" customWidth="1"/>
    <col min="9221" max="9232" width="13.28515625" style="2" customWidth="1"/>
    <col min="9233" max="9472" width="11.42578125" style="2"/>
    <col min="9473" max="9473" width="9.7109375" style="2" customWidth="1"/>
    <col min="9474" max="9474" width="6" style="2" customWidth="1"/>
    <col min="9475" max="9475" width="60.5703125" style="2" customWidth="1"/>
    <col min="9476" max="9476" width="15.5703125" style="2" customWidth="1"/>
    <col min="9477" max="9488" width="13.28515625" style="2" customWidth="1"/>
    <col min="9489" max="9728" width="11.42578125" style="2"/>
    <col min="9729" max="9729" width="9.7109375" style="2" customWidth="1"/>
    <col min="9730" max="9730" width="6" style="2" customWidth="1"/>
    <col min="9731" max="9731" width="60.5703125" style="2" customWidth="1"/>
    <col min="9732" max="9732" width="15.5703125" style="2" customWidth="1"/>
    <col min="9733" max="9744" width="13.28515625" style="2" customWidth="1"/>
    <col min="9745" max="9984" width="11.42578125" style="2"/>
    <col min="9985" max="9985" width="9.7109375" style="2" customWidth="1"/>
    <col min="9986" max="9986" width="6" style="2" customWidth="1"/>
    <col min="9987" max="9987" width="60.5703125" style="2" customWidth="1"/>
    <col min="9988" max="9988" width="15.5703125" style="2" customWidth="1"/>
    <col min="9989" max="10000" width="13.28515625" style="2" customWidth="1"/>
    <col min="10001" max="10240" width="11.42578125" style="2"/>
    <col min="10241" max="10241" width="9.7109375" style="2" customWidth="1"/>
    <col min="10242" max="10242" width="6" style="2" customWidth="1"/>
    <col min="10243" max="10243" width="60.5703125" style="2" customWidth="1"/>
    <col min="10244" max="10244" width="15.5703125" style="2" customWidth="1"/>
    <col min="10245" max="10256" width="13.28515625" style="2" customWidth="1"/>
    <col min="10257" max="10496" width="11.42578125" style="2"/>
    <col min="10497" max="10497" width="9.7109375" style="2" customWidth="1"/>
    <col min="10498" max="10498" width="6" style="2" customWidth="1"/>
    <col min="10499" max="10499" width="60.5703125" style="2" customWidth="1"/>
    <col min="10500" max="10500" width="15.5703125" style="2" customWidth="1"/>
    <col min="10501" max="10512" width="13.28515625" style="2" customWidth="1"/>
    <col min="10513" max="10752" width="11.42578125" style="2"/>
    <col min="10753" max="10753" width="9.7109375" style="2" customWidth="1"/>
    <col min="10754" max="10754" width="6" style="2" customWidth="1"/>
    <col min="10755" max="10755" width="60.5703125" style="2" customWidth="1"/>
    <col min="10756" max="10756" width="15.5703125" style="2" customWidth="1"/>
    <col min="10757" max="10768" width="13.28515625" style="2" customWidth="1"/>
    <col min="10769" max="11008" width="11.42578125" style="2"/>
    <col min="11009" max="11009" width="9.7109375" style="2" customWidth="1"/>
    <col min="11010" max="11010" width="6" style="2" customWidth="1"/>
    <col min="11011" max="11011" width="60.5703125" style="2" customWidth="1"/>
    <col min="11012" max="11012" width="15.5703125" style="2" customWidth="1"/>
    <col min="11013" max="11024" width="13.28515625" style="2" customWidth="1"/>
    <col min="11025" max="11264" width="11.42578125" style="2"/>
    <col min="11265" max="11265" width="9.7109375" style="2" customWidth="1"/>
    <col min="11266" max="11266" width="6" style="2" customWidth="1"/>
    <col min="11267" max="11267" width="60.5703125" style="2" customWidth="1"/>
    <col min="11268" max="11268" width="15.5703125" style="2" customWidth="1"/>
    <col min="11269" max="11280" width="13.28515625" style="2" customWidth="1"/>
    <col min="11281" max="11520" width="11.42578125" style="2"/>
    <col min="11521" max="11521" width="9.7109375" style="2" customWidth="1"/>
    <col min="11522" max="11522" width="6" style="2" customWidth="1"/>
    <col min="11523" max="11523" width="60.5703125" style="2" customWidth="1"/>
    <col min="11524" max="11524" width="15.5703125" style="2" customWidth="1"/>
    <col min="11525" max="11536" width="13.28515625" style="2" customWidth="1"/>
    <col min="11537" max="11776" width="11.42578125" style="2"/>
    <col min="11777" max="11777" width="9.7109375" style="2" customWidth="1"/>
    <col min="11778" max="11778" width="6" style="2" customWidth="1"/>
    <col min="11779" max="11779" width="60.5703125" style="2" customWidth="1"/>
    <col min="11780" max="11780" width="15.5703125" style="2" customWidth="1"/>
    <col min="11781" max="11792" width="13.28515625" style="2" customWidth="1"/>
    <col min="11793" max="12032" width="11.42578125" style="2"/>
    <col min="12033" max="12033" width="9.7109375" style="2" customWidth="1"/>
    <col min="12034" max="12034" width="6" style="2" customWidth="1"/>
    <col min="12035" max="12035" width="60.5703125" style="2" customWidth="1"/>
    <col min="12036" max="12036" width="15.5703125" style="2" customWidth="1"/>
    <col min="12037" max="12048" width="13.28515625" style="2" customWidth="1"/>
    <col min="12049" max="12288" width="11.42578125" style="2"/>
    <col min="12289" max="12289" width="9.7109375" style="2" customWidth="1"/>
    <col min="12290" max="12290" width="6" style="2" customWidth="1"/>
    <col min="12291" max="12291" width="60.5703125" style="2" customWidth="1"/>
    <col min="12292" max="12292" width="15.5703125" style="2" customWidth="1"/>
    <col min="12293" max="12304" width="13.28515625" style="2" customWidth="1"/>
    <col min="12305" max="12544" width="11.42578125" style="2"/>
    <col min="12545" max="12545" width="9.7109375" style="2" customWidth="1"/>
    <col min="12546" max="12546" width="6" style="2" customWidth="1"/>
    <col min="12547" max="12547" width="60.5703125" style="2" customWidth="1"/>
    <col min="12548" max="12548" width="15.5703125" style="2" customWidth="1"/>
    <col min="12549" max="12560" width="13.28515625" style="2" customWidth="1"/>
    <col min="12561" max="12800" width="11.42578125" style="2"/>
    <col min="12801" max="12801" width="9.7109375" style="2" customWidth="1"/>
    <col min="12802" max="12802" width="6" style="2" customWidth="1"/>
    <col min="12803" max="12803" width="60.5703125" style="2" customWidth="1"/>
    <col min="12804" max="12804" width="15.5703125" style="2" customWidth="1"/>
    <col min="12805" max="12816" width="13.28515625" style="2" customWidth="1"/>
    <col min="12817" max="13056" width="11.42578125" style="2"/>
    <col min="13057" max="13057" width="9.7109375" style="2" customWidth="1"/>
    <col min="13058" max="13058" width="6" style="2" customWidth="1"/>
    <col min="13059" max="13059" width="60.5703125" style="2" customWidth="1"/>
    <col min="13060" max="13060" width="15.5703125" style="2" customWidth="1"/>
    <col min="13061" max="13072" width="13.28515625" style="2" customWidth="1"/>
    <col min="13073" max="13312" width="11.42578125" style="2"/>
    <col min="13313" max="13313" width="9.7109375" style="2" customWidth="1"/>
    <col min="13314" max="13314" width="6" style="2" customWidth="1"/>
    <col min="13315" max="13315" width="60.5703125" style="2" customWidth="1"/>
    <col min="13316" max="13316" width="15.5703125" style="2" customWidth="1"/>
    <col min="13317" max="13328" width="13.28515625" style="2" customWidth="1"/>
    <col min="13329" max="13568" width="11.42578125" style="2"/>
    <col min="13569" max="13569" width="9.7109375" style="2" customWidth="1"/>
    <col min="13570" max="13570" width="6" style="2" customWidth="1"/>
    <col min="13571" max="13571" width="60.5703125" style="2" customWidth="1"/>
    <col min="13572" max="13572" width="15.5703125" style="2" customWidth="1"/>
    <col min="13573" max="13584" width="13.28515625" style="2" customWidth="1"/>
    <col min="13585" max="13824" width="11.42578125" style="2"/>
    <col min="13825" max="13825" width="9.7109375" style="2" customWidth="1"/>
    <col min="13826" max="13826" width="6" style="2" customWidth="1"/>
    <col min="13827" max="13827" width="60.5703125" style="2" customWidth="1"/>
    <col min="13828" max="13828" width="15.5703125" style="2" customWidth="1"/>
    <col min="13829" max="13840" width="13.28515625" style="2" customWidth="1"/>
    <col min="13841" max="14080" width="11.42578125" style="2"/>
    <col min="14081" max="14081" width="9.7109375" style="2" customWidth="1"/>
    <col min="14082" max="14082" width="6" style="2" customWidth="1"/>
    <col min="14083" max="14083" width="60.5703125" style="2" customWidth="1"/>
    <col min="14084" max="14084" width="15.5703125" style="2" customWidth="1"/>
    <col min="14085" max="14096" width="13.28515625" style="2" customWidth="1"/>
    <col min="14097" max="14336" width="11.42578125" style="2"/>
    <col min="14337" max="14337" width="9.7109375" style="2" customWidth="1"/>
    <col min="14338" max="14338" width="6" style="2" customWidth="1"/>
    <col min="14339" max="14339" width="60.5703125" style="2" customWidth="1"/>
    <col min="14340" max="14340" width="15.5703125" style="2" customWidth="1"/>
    <col min="14341" max="14352" width="13.28515625" style="2" customWidth="1"/>
    <col min="14353" max="14592" width="11.42578125" style="2"/>
    <col min="14593" max="14593" width="9.7109375" style="2" customWidth="1"/>
    <col min="14594" max="14594" width="6" style="2" customWidth="1"/>
    <col min="14595" max="14595" width="60.5703125" style="2" customWidth="1"/>
    <col min="14596" max="14596" width="15.5703125" style="2" customWidth="1"/>
    <col min="14597" max="14608" width="13.28515625" style="2" customWidth="1"/>
    <col min="14609" max="14848" width="11.42578125" style="2"/>
    <col min="14849" max="14849" width="9.7109375" style="2" customWidth="1"/>
    <col min="14850" max="14850" width="6" style="2" customWidth="1"/>
    <col min="14851" max="14851" width="60.5703125" style="2" customWidth="1"/>
    <col min="14852" max="14852" width="15.5703125" style="2" customWidth="1"/>
    <col min="14853" max="14864" width="13.28515625" style="2" customWidth="1"/>
    <col min="14865" max="15104" width="11.42578125" style="2"/>
    <col min="15105" max="15105" width="9.7109375" style="2" customWidth="1"/>
    <col min="15106" max="15106" width="6" style="2" customWidth="1"/>
    <col min="15107" max="15107" width="60.5703125" style="2" customWidth="1"/>
    <col min="15108" max="15108" width="15.5703125" style="2" customWidth="1"/>
    <col min="15109" max="15120" width="13.28515625" style="2" customWidth="1"/>
    <col min="15121" max="15360" width="11.42578125" style="2"/>
    <col min="15361" max="15361" width="9.7109375" style="2" customWidth="1"/>
    <col min="15362" max="15362" width="6" style="2" customWidth="1"/>
    <col min="15363" max="15363" width="60.5703125" style="2" customWidth="1"/>
    <col min="15364" max="15364" width="15.5703125" style="2" customWidth="1"/>
    <col min="15365" max="15376" width="13.28515625" style="2" customWidth="1"/>
    <col min="15377" max="15616" width="11.42578125" style="2"/>
    <col min="15617" max="15617" width="9.7109375" style="2" customWidth="1"/>
    <col min="15618" max="15618" width="6" style="2" customWidth="1"/>
    <col min="15619" max="15619" width="60.5703125" style="2" customWidth="1"/>
    <col min="15620" max="15620" width="15.5703125" style="2" customWidth="1"/>
    <col min="15621" max="15632" width="13.28515625" style="2" customWidth="1"/>
    <col min="15633" max="15872" width="11.42578125" style="2"/>
    <col min="15873" max="15873" width="9.7109375" style="2" customWidth="1"/>
    <col min="15874" max="15874" width="6" style="2" customWidth="1"/>
    <col min="15875" max="15875" width="60.5703125" style="2" customWidth="1"/>
    <col min="15876" max="15876" width="15.5703125" style="2" customWidth="1"/>
    <col min="15877" max="15888" width="13.28515625" style="2" customWidth="1"/>
    <col min="15889" max="16128" width="11.42578125" style="2"/>
    <col min="16129" max="16129" width="9.7109375" style="2" customWidth="1"/>
    <col min="16130" max="16130" width="6" style="2" customWidth="1"/>
    <col min="16131" max="16131" width="60.5703125" style="2" customWidth="1"/>
    <col min="16132" max="16132" width="15.5703125" style="2" customWidth="1"/>
    <col min="16133" max="16144" width="13.28515625" style="2" customWidth="1"/>
    <col min="16145" max="16384" width="11.42578125" style="2"/>
  </cols>
  <sheetData>
    <row r="1" spans="1:23" ht="27" customHeight="1" x14ac:dyDescent="0.2">
      <c r="M1" s="4"/>
      <c r="N1" s="4"/>
      <c r="O1" s="5"/>
      <c r="P1" s="5"/>
      <c r="Q1" s="6" t="s">
        <v>207</v>
      </c>
      <c r="V1" s="7"/>
      <c r="W1" s="7"/>
    </row>
    <row r="2" spans="1:23" ht="27" customHeight="1" x14ac:dyDescent="0.2">
      <c r="A2" s="8"/>
      <c r="B2" s="8"/>
      <c r="C2" s="57"/>
      <c r="E2" s="8"/>
      <c r="F2" s="8"/>
      <c r="G2" s="8"/>
      <c r="H2" s="8"/>
      <c r="I2" s="8"/>
      <c r="J2" s="8"/>
      <c r="K2" s="8"/>
      <c r="M2" s="9"/>
      <c r="N2" s="5"/>
      <c r="O2" s="5"/>
      <c r="P2" s="5"/>
      <c r="Q2" s="6" t="s">
        <v>135</v>
      </c>
      <c r="V2" s="7"/>
      <c r="W2" s="7"/>
    </row>
    <row r="3" spans="1:23" ht="3" customHeight="1" x14ac:dyDescent="0.2">
      <c r="A3" s="2"/>
      <c r="B3" s="2"/>
      <c r="M3" s="9"/>
      <c r="N3" s="5"/>
      <c r="O3" s="5"/>
      <c r="P3" s="5"/>
      <c r="Q3" s="10"/>
      <c r="V3" s="7"/>
      <c r="W3" s="7"/>
    </row>
    <row r="4" spans="1:23" ht="15.75" customHeight="1" x14ac:dyDescent="0.2">
      <c r="A4" s="11"/>
      <c r="B4" s="11"/>
      <c r="C4" s="58"/>
      <c r="D4" s="12"/>
      <c r="E4" s="11"/>
      <c r="F4" s="11"/>
      <c r="G4" s="11"/>
      <c r="H4" s="11"/>
      <c r="I4" s="11"/>
      <c r="J4" s="11"/>
      <c r="K4" s="11"/>
      <c r="M4" s="669" t="s">
        <v>159</v>
      </c>
      <c r="N4" s="669"/>
      <c r="O4" s="669"/>
      <c r="P4" s="669"/>
      <c r="Q4" s="669"/>
      <c r="V4" s="7"/>
      <c r="W4" s="7"/>
    </row>
    <row r="5" spans="1:23" ht="12.75" customHeight="1" x14ac:dyDescent="0.2">
      <c r="A5" s="11"/>
      <c r="B5" s="11"/>
      <c r="C5" s="58"/>
      <c r="D5" s="12"/>
      <c r="E5" s="11"/>
      <c r="F5" s="11"/>
      <c r="G5" s="11"/>
      <c r="H5" s="11"/>
      <c r="I5" s="11"/>
      <c r="J5" s="11"/>
      <c r="K5" s="11"/>
      <c r="M5" s="13"/>
      <c r="N5" s="13"/>
      <c r="O5" s="13"/>
      <c r="P5" s="9"/>
      <c r="Q5" s="9" t="s">
        <v>22</v>
      </c>
      <c r="V5" s="7"/>
      <c r="W5" s="7"/>
    </row>
    <row r="6" spans="1:23" ht="20.25" customHeight="1" x14ac:dyDescent="0.2">
      <c r="A6" s="11"/>
      <c r="B6" s="11"/>
      <c r="C6" s="658"/>
      <c r="D6" s="659"/>
      <c r="E6" s="659"/>
      <c r="F6" s="659"/>
      <c r="G6" s="659"/>
      <c r="H6" s="659"/>
      <c r="I6" s="659"/>
      <c r="J6" s="659"/>
      <c r="K6" s="11"/>
      <c r="M6" s="669" t="s">
        <v>23</v>
      </c>
      <c r="N6" s="669"/>
      <c r="O6" s="669"/>
      <c r="P6" s="669"/>
      <c r="Q6" s="669"/>
      <c r="V6" s="7"/>
      <c r="W6" s="7"/>
    </row>
    <row r="7" spans="1:23" ht="12.75" customHeight="1" x14ac:dyDescent="0.2">
      <c r="A7" s="11"/>
      <c r="B7" s="11"/>
      <c r="C7" s="659"/>
      <c r="D7" s="659"/>
      <c r="E7" s="659"/>
      <c r="F7" s="659"/>
      <c r="G7" s="659"/>
      <c r="H7" s="659"/>
      <c r="I7" s="659"/>
      <c r="J7" s="659"/>
      <c r="K7" s="11"/>
      <c r="M7" s="13"/>
      <c r="N7" s="13"/>
      <c r="O7" s="13"/>
      <c r="P7" s="9"/>
      <c r="Q7" s="9" t="s">
        <v>0</v>
      </c>
      <c r="V7" s="7"/>
      <c r="W7" s="7"/>
    </row>
    <row r="8" spans="1:23" ht="17.25" customHeight="1" x14ac:dyDescent="0.2">
      <c r="A8" s="11"/>
      <c r="B8" s="11"/>
      <c r="C8" s="659"/>
      <c r="D8" s="659"/>
      <c r="E8" s="659"/>
      <c r="F8" s="659"/>
      <c r="G8" s="659"/>
      <c r="H8" s="659"/>
      <c r="I8" s="659"/>
      <c r="J8" s="659"/>
      <c r="K8" s="11"/>
      <c r="M8" s="669" t="s">
        <v>24</v>
      </c>
      <c r="N8" s="669"/>
      <c r="O8" s="669"/>
      <c r="P8" s="669"/>
      <c r="Q8" s="669"/>
      <c r="V8" s="7"/>
      <c r="W8" s="7"/>
    </row>
    <row r="9" spans="1:23" s="14" customFormat="1" ht="12.75" customHeight="1" x14ac:dyDescent="0.2">
      <c r="A9" s="11"/>
      <c r="B9" s="11"/>
      <c r="C9" s="58"/>
      <c r="D9" s="12"/>
      <c r="E9" s="11"/>
      <c r="F9" s="11"/>
      <c r="G9" s="11"/>
      <c r="H9" s="11"/>
      <c r="I9" s="11"/>
      <c r="J9" s="11"/>
      <c r="K9" s="11"/>
      <c r="M9" s="13"/>
      <c r="N9" s="13"/>
      <c r="O9" s="13"/>
      <c r="P9" s="13"/>
      <c r="Q9" s="13" t="s">
        <v>1</v>
      </c>
      <c r="V9" s="7"/>
      <c r="W9" s="7"/>
    </row>
    <row r="10" spans="1:23" ht="12.75" customHeight="1" x14ac:dyDescent="0.2">
      <c r="A10" s="15"/>
      <c r="B10" s="15"/>
      <c r="C10" s="62"/>
      <c r="D10" s="16"/>
      <c r="E10" s="15"/>
      <c r="F10" s="15"/>
      <c r="G10" s="15"/>
      <c r="H10" s="15"/>
      <c r="I10" s="15"/>
      <c r="J10" s="15"/>
      <c r="K10" s="15"/>
      <c r="L10" s="15"/>
      <c r="M10" s="5"/>
      <c r="N10" s="5"/>
      <c r="O10" s="5"/>
      <c r="P10" s="5"/>
      <c r="Q10" s="5"/>
      <c r="R10" s="7"/>
      <c r="S10" s="7"/>
      <c r="T10" s="7"/>
      <c r="U10" s="7"/>
      <c r="V10" s="7"/>
      <c r="W10" s="7"/>
    </row>
    <row r="11" spans="1:23" ht="12.75" customHeight="1" x14ac:dyDescent="0.2">
      <c r="A11" s="660" t="s">
        <v>25</v>
      </c>
      <c r="B11" s="660" t="s">
        <v>21</v>
      </c>
      <c r="C11" s="660" t="s">
        <v>2</v>
      </c>
      <c r="D11" s="662" t="s">
        <v>3</v>
      </c>
      <c r="E11" s="664" t="s">
        <v>209</v>
      </c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664"/>
      <c r="Q11" s="665" t="s">
        <v>26</v>
      </c>
    </row>
    <row r="12" spans="1:23" s="17" customFormat="1" ht="13.5" thickBot="1" x14ac:dyDescent="0.25">
      <c r="A12" s="661"/>
      <c r="B12" s="661"/>
      <c r="C12" s="661"/>
      <c r="D12" s="663"/>
      <c r="E12" s="128" t="s">
        <v>4</v>
      </c>
      <c r="F12" s="129" t="s">
        <v>5</v>
      </c>
      <c r="G12" s="129" t="s">
        <v>6</v>
      </c>
      <c r="H12" s="129" t="s">
        <v>7</v>
      </c>
      <c r="I12" s="129" t="s">
        <v>8</v>
      </c>
      <c r="J12" s="129" t="s">
        <v>9</v>
      </c>
      <c r="K12" s="129" t="s">
        <v>10</v>
      </c>
      <c r="L12" s="129" t="s">
        <v>11</v>
      </c>
      <c r="M12" s="129" t="s">
        <v>12</v>
      </c>
      <c r="N12" s="129" t="s">
        <v>13</v>
      </c>
      <c r="O12" s="129" t="s">
        <v>14</v>
      </c>
      <c r="P12" s="129" t="s">
        <v>15</v>
      </c>
      <c r="Q12" s="666"/>
    </row>
    <row r="13" spans="1:23" s="20" customFormat="1" x14ac:dyDescent="0.2">
      <c r="A13" s="52">
        <v>1131</v>
      </c>
      <c r="B13" s="18"/>
      <c r="C13" s="51" t="s">
        <v>27</v>
      </c>
      <c r="D13" s="60">
        <f>SUM(E13:P13)</f>
        <v>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46"/>
      <c r="R13" s="654"/>
    </row>
    <row r="14" spans="1:23" s="20" customFormat="1" x14ac:dyDescent="0.2">
      <c r="A14" s="52">
        <v>1211</v>
      </c>
      <c r="B14" s="18"/>
      <c r="C14" s="51" t="s">
        <v>28</v>
      </c>
      <c r="D14" s="60">
        <f t="shared" ref="D14:D27" si="0">SUM(E14:P14)</f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46"/>
      <c r="R14" s="654"/>
    </row>
    <row r="15" spans="1:23" s="20" customFormat="1" ht="24" x14ac:dyDescent="0.2">
      <c r="A15" s="52">
        <v>1311</v>
      </c>
      <c r="B15" s="18"/>
      <c r="C15" s="51" t="s">
        <v>29</v>
      </c>
      <c r="D15" s="60">
        <f t="shared" si="0"/>
        <v>0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46"/>
      <c r="R15" s="654"/>
    </row>
    <row r="16" spans="1:23" s="20" customFormat="1" x14ac:dyDescent="0.2">
      <c r="A16" s="52">
        <v>1321</v>
      </c>
      <c r="B16" s="18"/>
      <c r="C16" s="51" t="s">
        <v>30</v>
      </c>
      <c r="D16" s="60">
        <f t="shared" si="0"/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46"/>
      <c r="R16" s="654"/>
    </row>
    <row r="17" spans="1:20" s="20" customFormat="1" x14ac:dyDescent="0.2">
      <c r="A17" s="52">
        <v>1322</v>
      </c>
      <c r="B17" s="18"/>
      <c r="C17" s="51" t="s">
        <v>31</v>
      </c>
      <c r="D17" s="60">
        <f t="shared" si="0"/>
        <v>0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46"/>
      <c r="R17" s="654"/>
    </row>
    <row r="18" spans="1:20" s="20" customFormat="1" x14ac:dyDescent="0.2">
      <c r="A18" s="52">
        <v>1343</v>
      </c>
      <c r="B18" s="18"/>
      <c r="C18" s="51" t="s">
        <v>32</v>
      </c>
      <c r="D18" s="60">
        <f t="shared" si="0"/>
        <v>0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46"/>
      <c r="R18" s="654"/>
    </row>
    <row r="19" spans="1:20" s="20" customFormat="1" ht="24" x14ac:dyDescent="0.2">
      <c r="A19" s="52">
        <v>1411</v>
      </c>
      <c r="B19" s="18"/>
      <c r="C19" s="51" t="s">
        <v>33</v>
      </c>
      <c r="D19" s="60">
        <f t="shared" si="0"/>
        <v>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46"/>
      <c r="R19" s="654"/>
    </row>
    <row r="20" spans="1:20" s="20" customFormat="1" x14ac:dyDescent="0.2">
      <c r="A20" s="52">
        <v>1421</v>
      </c>
      <c r="B20" s="18"/>
      <c r="C20" s="51" t="s">
        <v>34</v>
      </c>
      <c r="D20" s="60">
        <f t="shared" si="0"/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46"/>
      <c r="R20" s="654"/>
    </row>
    <row r="21" spans="1:20" s="20" customFormat="1" x14ac:dyDescent="0.2">
      <c r="A21" s="52">
        <v>1431</v>
      </c>
      <c r="B21" s="18"/>
      <c r="C21" s="51" t="s">
        <v>35</v>
      </c>
      <c r="D21" s="60">
        <f t="shared" si="0"/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46"/>
      <c r="R21" s="654"/>
    </row>
    <row r="22" spans="1:20" s="20" customFormat="1" ht="24" x14ac:dyDescent="0.2">
      <c r="A22" s="52">
        <v>1432</v>
      </c>
      <c r="B22" s="18"/>
      <c r="C22" s="51" t="s">
        <v>36</v>
      </c>
      <c r="D22" s="60">
        <f t="shared" si="0"/>
        <v>0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46"/>
      <c r="R22" s="654"/>
    </row>
    <row r="23" spans="1:20" s="20" customFormat="1" x14ac:dyDescent="0.2">
      <c r="A23" s="52">
        <v>1543</v>
      </c>
      <c r="B23" s="18"/>
      <c r="C23" s="51" t="s">
        <v>37</v>
      </c>
      <c r="D23" s="60">
        <f t="shared" si="0"/>
        <v>0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46"/>
      <c r="R23" s="654"/>
    </row>
    <row r="24" spans="1:20" s="20" customFormat="1" x14ac:dyDescent="0.2">
      <c r="A24" s="52">
        <v>1611</v>
      </c>
      <c r="B24" s="18"/>
      <c r="C24" s="51" t="s">
        <v>120</v>
      </c>
      <c r="D24" s="60">
        <f t="shared" si="0"/>
        <v>0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46"/>
      <c r="R24" s="654"/>
    </row>
    <row r="25" spans="1:20" s="20" customFormat="1" x14ac:dyDescent="0.2">
      <c r="A25" s="52">
        <v>1715</v>
      </c>
      <c r="B25" s="18"/>
      <c r="C25" s="51" t="s">
        <v>38</v>
      </c>
      <c r="D25" s="60">
        <f t="shared" si="0"/>
        <v>0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46"/>
      <c r="R25" s="654"/>
    </row>
    <row r="26" spans="1:20" s="20" customFormat="1" x14ac:dyDescent="0.2">
      <c r="A26" s="52">
        <v>1719</v>
      </c>
      <c r="B26" s="18"/>
      <c r="C26" s="51" t="s">
        <v>39</v>
      </c>
      <c r="D26" s="60">
        <f t="shared" si="0"/>
        <v>0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46"/>
      <c r="R26" s="654"/>
    </row>
    <row r="27" spans="1:20" s="20" customFormat="1" x14ac:dyDescent="0.2">
      <c r="A27" s="52">
        <v>1712</v>
      </c>
      <c r="B27" s="18"/>
      <c r="C27" s="51" t="s">
        <v>40</v>
      </c>
      <c r="D27" s="60">
        <f t="shared" si="0"/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46"/>
      <c r="R27" s="654"/>
    </row>
    <row r="28" spans="1:20" s="11" customFormat="1" ht="25.5" x14ac:dyDescent="0.2">
      <c r="A28" s="21"/>
      <c r="B28" s="21"/>
      <c r="C28" s="61" t="s">
        <v>16</v>
      </c>
      <c r="D28" s="64">
        <f t="shared" ref="D28:P28" si="1">SUM(D13:D27)</f>
        <v>0</v>
      </c>
      <c r="E28" s="23">
        <f t="shared" si="1"/>
        <v>0</v>
      </c>
      <c r="F28" s="23">
        <f t="shared" si="1"/>
        <v>0</v>
      </c>
      <c r="G28" s="23">
        <f t="shared" si="1"/>
        <v>0</v>
      </c>
      <c r="H28" s="23">
        <f t="shared" si="1"/>
        <v>0</v>
      </c>
      <c r="I28" s="23">
        <f t="shared" si="1"/>
        <v>0</v>
      </c>
      <c r="J28" s="23">
        <f t="shared" si="1"/>
        <v>0</v>
      </c>
      <c r="K28" s="23">
        <f t="shared" si="1"/>
        <v>0</v>
      </c>
      <c r="L28" s="23">
        <f t="shared" si="1"/>
        <v>0</v>
      </c>
      <c r="M28" s="23">
        <f t="shared" si="1"/>
        <v>0</v>
      </c>
      <c r="N28" s="23">
        <f t="shared" si="1"/>
        <v>0</v>
      </c>
      <c r="O28" s="23">
        <f t="shared" si="1"/>
        <v>0</v>
      </c>
      <c r="P28" s="23">
        <f t="shared" si="1"/>
        <v>0</v>
      </c>
      <c r="Q28" s="24"/>
      <c r="R28" s="25"/>
      <c r="T28" s="45"/>
    </row>
    <row r="29" spans="1:20" s="20" customFormat="1" ht="24" x14ac:dyDescent="0.2">
      <c r="A29" s="53">
        <v>2111</v>
      </c>
      <c r="B29" s="63"/>
      <c r="C29" s="48" t="s">
        <v>41</v>
      </c>
      <c r="D29" s="60">
        <f t="shared" ref="D29:D92" si="2">SUM(E29:P29)</f>
        <v>0</v>
      </c>
      <c r="E29" s="27"/>
      <c r="F29" s="28"/>
      <c r="G29" s="28"/>
      <c r="H29" s="28"/>
      <c r="I29" s="27"/>
      <c r="J29" s="28"/>
      <c r="K29" s="28"/>
      <c r="L29" s="27"/>
      <c r="M29" s="28"/>
      <c r="N29" s="27"/>
      <c r="O29" s="28"/>
      <c r="P29" s="28"/>
      <c r="Q29" s="29"/>
    </row>
    <row r="30" spans="1:20" s="20" customFormat="1" ht="24" x14ac:dyDescent="0.2">
      <c r="A30" s="53">
        <v>2121</v>
      </c>
      <c r="B30" s="63"/>
      <c r="C30" s="48" t="s">
        <v>122</v>
      </c>
      <c r="D30" s="60">
        <f t="shared" si="2"/>
        <v>0</v>
      </c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/>
    </row>
    <row r="31" spans="1:20" s="20" customFormat="1" ht="36" x14ac:dyDescent="0.2">
      <c r="A31" s="53">
        <v>2141</v>
      </c>
      <c r="B31" s="63"/>
      <c r="C31" s="48" t="s">
        <v>42</v>
      </c>
      <c r="D31" s="60">
        <f t="shared" si="2"/>
        <v>0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9"/>
    </row>
    <row r="32" spans="1:20" s="20" customFormat="1" ht="14.25" x14ac:dyDescent="0.2">
      <c r="A32" s="53">
        <v>2151</v>
      </c>
      <c r="B32" s="63"/>
      <c r="C32" s="48" t="s">
        <v>43</v>
      </c>
      <c r="D32" s="60">
        <f t="shared" si="2"/>
        <v>0</v>
      </c>
      <c r="E32" s="27"/>
      <c r="F32" s="28"/>
      <c r="G32" s="27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1:17" s="20" customFormat="1" ht="14.25" x14ac:dyDescent="0.2">
      <c r="A33" s="53">
        <v>2161</v>
      </c>
      <c r="B33" s="63"/>
      <c r="C33" s="48" t="s">
        <v>44</v>
      </c>
      <c r="D33" s="60">
        <f t="shared" si="2"/>
        <v>0</v>
      </c>
      <c r="E33" s="27"/>
      <c r="F33" s="28"/>
      <c r="G33" s="27"/>
      <c r="H33" s="28"/>
      <c r="I33" s="27"/>
      <c r="J33" s="28"/>
      <c r="K33" s="27"/>
      <c r="L33" s="28"/>
      <c r="M33" s="27"/>
      <c r="N33" s="28"/>
      <c r="O33" s="27"/>
      <c r="P33" s="28"/>
      <c r="Q33" s="29"/>
    </row>
    <row r="34" spans="1:17" s="20" customFormat="1" ht="14.25" x14ac:dyDescent="0.2">
      <c r="A34" s="53">
        <v>2171</v>
      </c>
      <c r="B34" s="63"/>
      <c r="C34" s="48" t="s">
        <v>45</v>
      </c>
      <c r="D34" s="60">
        <f t="shared" si="2"/>
        <v>0</v>
      </c>
      <c r="E34" s="27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9"/>
    </row>
    <row r="35" spans="1:17" s="20" customFormat="1" ht="24" x14ac:dyDescent="0.2">
      <c r="A35" s="53">
        <v>2211</v>
      </c>
      <c r="B35" s="63"/>
      <c r="C35" s="48" t="s">
        <v>46</v>
      </c>
      <c r="D35" s="60">
        <f t="shared" si="2"/>
        <v>0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9"/>
    </row>
    <row r="36" spans="1:17" s="20" customFormat="1" ht="14.25" x14ac:dyDescent="0.2">
      <c r="A36" s="53">
        <v>2221</v>
      </c>
      <c r="B36" s="63"/>
      <c r="C36" s="48" t="s">
        <v>47</v>
      </c>
      <c r="D36" s="60">
        <f t="shared" si="2"/>
        <v>0</v>
      </c>
      <c r="E36" s="2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9"/>
    </row>
    <row r="37" spans="1:17" s="20" customFormat="1" ht="14.25" x14ac:dyDescent="0.2">
      <c r="A37" s="53">
        <v>2231</v>
      </c>
      <c r="B37" s="63"/>
      <c r="C37" s="48" t="s">
        <v>48</v>
      </c>
      <c r="D37" s="60">
        <f t="shared" si="2"/>
        <v>0</v>
      </c>
      <c r="E37" s="27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1:17" s="20" customFormat="1" ht="14.25" x14ac:dyDescent="0.2">
      <c r="A38" s="53">
        <v>2411</v>
      </c>
      <c r="B38" s="63"/>
      <c r="C38" s="48" t="s">
        <v>49</v>
      </c>
      <c r="D38" s="60">
        <f t="shared" si="2"/>
        <v>0</v>
      </c>
      <c r="E38" s="27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</row>
    <row r="39" spans="1:17" s="20" customFormat="1" ht="14.25" x14ac:dyDescent="0.2">
      <c r="A39" s="53">
        <v>2421</v>
      </c>
      <c r="B39" s="63"/>
      <c r="C39" s="48" t="s">
        <v>50</v>
      </c>
      <c r="D39" s="60">
        <f t="shared" si="2"/>
        <v>0</v>
      </c>
      <c r="E39" s="2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/>
    </row>
    <row r="40" spans="1:17" s="20" customFormat="1" ht="14.25" x14ac:dyDescent="0.2">
      <c r="A40" s="53">
        <v>2431</v>
      </c>
      <c r="B40" s="63"/>
      <c r="C40" s="48" t="s">
        <v>51</v>
      </c>
      <c r="D40" s="60">
        <f t="shared" si="2"/>
        <v>0</v>
      </c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9"/>
    </row>
    <row r="41" spans="1:17" s="20" customFormat="1" ht="14.25" x14ac:dyDescent="0.2">
      <c r="A41" s="53">
        <v>2441</v>
      </c>
      <c r="B41" s="63"/>
      <c r="C41" s="48" t="s">
        <v>52</v>
      </c>
      <c r="D41" s="60">
        <f t="shared" si="2"/>
        <v>0</v>
      </c>
      <c r="E41" s="27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9"/>
    </row>
    <row r="42" spans="1:17" s="20" customFormat="1" ht="14.25" x14ac:dyDescent="0.2">
      <c r="A42" s="53">
        <v>2451</v>
      </c>
      <c r="B42" s="63"/>
      <c r="C42" s="48" t="s">
        <v>53</v>
      </c>
      <c r="D42" s="60">
        <f t="shared" si="2"/>
        <v>0</v>
      </c>
      <c r="E42" s="27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1:17" s="20" customFormat="1" ht="14.25" x14ac:dyDescent="0.2">
      <c r="A43" s="53">
        <v>2461</v>
      </c>
      <c r="B43" s="63"/>
      <c r="C43" s="48" t="s">
        <v>54</v>
      </c>
      <c r="D43" s="60">
        <f t="shared" si="2"/>
        <v>0</v>
      </c>
      <c r="E43" s="27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9"/>
    </row>
    <row r="44" spans="1:17" s="20" customFormat="1" ht="14.25" x14ac:dyDescent="0.2">
      <c r="A44" s="54">
        <v>2471</v>
      </c>
      <c r="B44" s="30"/>
      <c r="C44" s="48" t="s">
        <v>55</v>
      </c>
      <c r="D44" s="60">
        <f t="shared" si="2"/>
        <v>0</v>
      </c>
      <c r="E44" s="27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9"/>
    </row>
    <row r="45" spans="1:17" s="20" customFormat="1" ht="14.25" x14ac:dyDescent="0.2">
      <c r="A45" s="54">
        <v>2481</v>
      </c>
      <c r="B45" s="30"/>
      <c r="C45" s="48" t="s">
        <v>56</v>
      </c>
      <c r="D45" s="60">
        <f t="shared" si="2"/>
        <v>0</v>
      </c>
      <c r="E45" s="27"/>
      <c r="F45" s="27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/>
    </row>
    <row r="46" spans="1:17" s="20" customFormat="1" ht="24" x14ac:dyDescent="0.2">
      <c r="A46" s="53">
        <v>2491</v>
      </c>
      <c r="B46" s="63"/>
      <c r="C46" s="48" t="s">
        <v>57</v>
      </c>
      <c r="D46" s="60">
        <f t="shared" si="2"/>
        <v>0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9"/>
    </row>
    <row r="47" spans="1:17" s="20" customFormat="1" ht="14.25" x14ac:dyDescent="0.2">
      <c r="A47" s="53">
        <v>2511</v>
      </c>
      <c r="B47" s="63"/>
      <c r="C47" s="48" t="s">
        <v>58</v>
      </c>
      <c r="D47" s="60">
        <f t="shared" si="2"/>
        <v>0</v>
      </c>
      <c r="E47" s="27"/>
      <c r="F47" s="28"/>
      <c r="G47" s="27"/>
      <c r="H47" s="28"/>
      <c r="I47" s="28"/>
      <c r="J47" s="28"/>
      <c r="K47" s="27"/>
      <c r="L47" s="28"/>
      <c r="M47" s="28"/>
      <c r="N47" s="28"/>
      <c r="O47" s="28"/>
      <c r="P47" s="28"/>
      <c r="Q47" s="29"/>
    </row>
    <row r="48" spans="1:17" s="20" customFormat="1" ht="14.25" x14ac:dyDescent="0.2">
      <c r="A48" s="53">
        <v>2521</v>
      </c>
      <c r="B48" s="63"/>
      <c r="C48" s="48" t="s">
        <v>59</v>
      </c>
      <c r="D48" s="60">
        <f t="shared" si="2"/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9"/>
    </row>
    <row r="49" spans="1:17" s="20" customFormat="1" ht="14.25" x14ac:dyDescent="0.2">
      <c r="A49" s="53">
        <v>2531</v>
      </c>
      <c r="B49" s="63"/>
      <c r="C49" s="48" t="s">
        <v>60</v>
      </c>
      <c r="D49" s="60">
        <f t="shared" si="2"/>
        <v>0</v>
      </c>
      <c r="E49" s="27"/>
      <c r="F49" s="28"/>
      <c r="G49" s="28"/>
      <c r="H49" s="28"/>
      <c r="I49" s="28"/>
      <c r="J49" s="28"/>
      <c r="K49" s="28"/>
      <c r="L49" s="27"/>
      <c r="M49" s="28"/>
      <c r="N49" s="28"/>
      <c r="O49" s="28"/>
      <c r="P49" s="28"/>
      <c r="Q49" s="29"/>
    </row>
    <row r="50" spans="1:17" s="20" customFormat="1" ht="24" x14ac:dyDescent="0.2">
      <c r="A50" s="53">
        <v>2541</v>
      </c>
      <c r="B50" s="63"/>
      <c r="C50" s="48" t="s">
        <v>61</v>
      </c>
      <c r="D50" s="60">
        <f t="shared" si="2"/>
        <v>0</v>
      </c>
      <c r="E50" s="27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9"/>
    </row>
    <row r="51" spans="1:17" s="20" customFormat="1" ht="24" x14ac:dyDescent="0.2">
      <c r="A51" s="53">
        <v>2551</v>
      </c>
      <c r="B51" s="63"/>
      <c r="C51" s="48" t="s">
        <v>62</v>
      </c>
      <c r="D51" s="60">
        <f t="shared" si="2"/>
        <v>0</v>
      </c>
      <c r="E51" s="2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9"/>
    </row>
    <row r="52" spans="1:17" s="20" customFormat="1" ht="14.25" x14ac:dyDescent="0.2">
      <c r="A52" s="53">
        <v>2561</v>
      </c>
      <c r="B52" s="63"/>
      <c r="C52" s="48" t="s">
        <v>63</v>
      </c>
      <c r="D52" s="60">
        <f t="shared" si="2"/>
        <v>0</v>
      </c>
      <c r="E52" s="27"/>
      <c r="F52" s="28"/>
      <c r="G52" s="28"/>
      <c r="H52" s="28"/>
      <c r="I52" s="27"/>
      <c r="J52" s="28"/>
      <c r="K52" s="28"/>
      <c r="L52" s="27"/>
      <c r="M52" s="28"/>
      <c r="N52" s="28"/>
      <c r="O52" s="27"/>
      <c r="P52" s="28"/>
      <c r="Q52" s="29"/>
    </row>
    <row r="53" spans="1:17" s="20" customFormat="1" ht="14.25" x14ac:dyDescent="0.2">
      <c r="A53" s="53">
        <v>2591</v>
      </c>
      <c r="B53" s="63"/>
      <c r="C53" s="48" t="s">
        <v>64</v>
      </c>
      <c r="D53" s="60">
        <f t="shared" si="2"/>
        <v>0</v>
      </c>
      <c r="E53" s="2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9"/>
    </row>
    <row r="54" spans="1:17" s="20" customFormat="1" ht="14.25" x14ac:dyDescent="0.2">
      <c r="A54" s="53">
        <v>2611</v>
      </c>
      <c r="B54" s="63"/>
      <c r="C54" s="48" t="s">
        <v>65</v>
      </c>
      <c r="D54" s="60">
        <f t="shared" si="2"/>
        <v>0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9"/>
    </row>
    <row r="55" spans="1:17" s="20" customFormat="1" ht="14.25" x14ac:dyDescent="0.2">
      <c r="A55" s="53">
        <v>2612</v>
      </c>
      <c r="B55" s="63"/>
      <c r="C55" s="48" t="s">
        <v>66</v>
      </c>
      <c r="D55" s="60">
        <f t="shared" si="2"/>
        <v>0</v>
      </c>
      <c r="E55" s="27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9"/>
    </row>
    <row r="56" spans="1:17" s="20" customFormat="1" ht="14.25" x14ac:dyDescent="0.2">
      <c r="A56" s="53">
        <v>2711</v>
      </c>
      <c r="B56" s="63"/>
      <c r="C56" s="48" t="s">
        <v>67</v>
      </c>
      <c r="D56" s="60">
        <f t="shared" si="2"/>
        <v>0</v>
      </c>
      <c r="E56" s="27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9"/>
    </row>
    <row r="57" spans="1:17" s="20" customFormat="1" ht="14.25" x14ac:dyDescent="0.2">
      <c r="A57" s="53">
        <v>2721</v>
      </c>
      <c r="B57" s="63"/>
      <c r="C57" s="48" t="s">
        <v>68</v>
      </c>
      <c r="D57" s="60">
        <f t="shared" si="2"/>
        <v>0</v>
      </c>
      <c r="E57" s="27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</row>
    <row r="58" spans="1:17" s="20" customFormat="1" ht="14.25" x14ac:dyDescent="0.2">
      <c r="A58" s="53">
        <v>2731</v>
      </c>
      <c r="B58" s="63"/>
      <c r="C58" s="48" t="s">
        <v>69</v>
      </c>
      <c r="D58" s="60">
        <f t="shared" si="2"/>
        <v>0</v>
      </c>
      <c r="E58" s="27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9"/>
    </row>
    <row r="59" spans="1:17" s="20" customFormat="1" ht="14.25" x14ac:dyDescent="0.2">
      <c r="A59" s="53">
        <v>2911</v>
      </c>
      <c r="B59" s="63"/>
      <c r="C59" s="50" t="s">
        <v>70</v>
      </c>
      <c r="D59" s="60">
        <f t="shared" si="2"/>
        <v>0</v>
      </c>
      <c r="E59" s="27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9"/>
    </row>
    <row r="60" spans="1:17" s="20" customFormat="1" ht="24" x14ac:dyDescent="0.2">
      <c r="A60" s="53">
        <v>2921</v>
      </c>
      <c r="B60" s="63"/>
      <c r="C60" s="50" t="s">
        <v>71</v>
      </c>
      <c r="D60" s="60">
        <f t="shared" si="2"/>
        <v>0</v>
      </c>
      <c r="E60" s="27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9"/>
    </row>
    <row r="61" spans="1:17" s="20" customFormat="1" ht="36" x14ac:dyDescent="0.2">
      <c r="A61" s="53">
        <v>2931</v>
      </c>
      <c r="B61" s="63"/>
      <c r="C61" s="50" t="s">
        <v>72</v>
      </c>
      <c r="D61" s="60">
        <f t="shared" si="2"/>
        <v>0</v>
      </c>
      <c r="E61" s="27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9"/>
    </row>
    <row r="62" spans="1:17" s="20" customFormat="1" ht="36" x14ac:dyDescent="0.2">
      <c r="A62" s="53">
        <v>2941</v>
      </c>
      <c r="B62" s="63"/>
      <c r="C62" s="50" t="s">
        <v>73</v>
      </c>
      <c r="D62" s="60">
        <f t="shared" si="2"/>
        <v>0</v>
      </c>
      <c r="E62" s="27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9"/>
    </row>
    <row r="63" spans="1:17" s="20" customFormat="1" ht="36" x14ac:dyDescent="0.2">
      <c r="A63" s="53">
        <v>2951</v>
      </c>
      <c r="B63" s="63"/>
      <c r="C63" s="50" t="s">
        <v>74</v>
      </c>
      <c r="D63" s="60">
        <f t="shared" si="2"/>
        <v>0</v>
      </c>
      <c r="E63" s="27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9"/>
    </row>
    <row r="64" spans="1:17" s="20" customFormat="1" ht="24" x14ac:dyDescent="0.2">
      <c r="A64" s="53">
        <v>2961</v>
      </c>
      <c r="B64" s="63"/>
      <c r="C64" s="50" t="s">
        <v>75</v>
      </c>
      <c r="D64" s="60">
        <f>SUM(G64:P64)</f>
        <v>0</v>
      </c>
      <c r="E64" s="66"/>
      <c r="G64" s="27"/>
      <c r="H64" s="27"/>
      <c r="J64" s="27"/>
      <c r="L64" s="27"/>
      <c r="M64" s="27"/>
      <c r="N64" s="27"/>
      <c r="O64" s="27"/>
      <c r="P64" s="27"/>
      <c r="Q64" s="29"/>
    </row>
    <row r="65" spans="1:18" s="20" customFormat="1" ht="24" x14ac:dyDescent="0.2">
      <c r="A65" s="53">
        <v>2981</v>
      </c>
      <c r="B65" s="63"/>
      <c r="C65" s="50" t="s">
        <v>76</v>
      </c>
      <c r="D65" s="60">
        <f t="shared" si="2"/>
        <v>0</v>
      </c>
      <c r="E65" s="27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9"/>
    </row>
    <row r="66" spans="1:18" s="20" customFormat="1" ht="24" x14ac:dyDescent="0.2">
      <c r="A66" s="53">
        <v>2991</v>
      </c>
      <c r="B66" s="63"/>
      <c r="C66" s="50" t="s">
        <v>77</v>
      </c>
      <c r="D66" s="60">
        <f t="shared" si="2"/>
        <v>0</v>
      </c>
      <c r="E66" s="27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9"/>
    </row>
    <row r="67" spans="1:18" s="11" customFormat="1" ht="25.5" x14ac:dyDescent="0.2">
      <c r="A67" s="21"/>
      <c r="B67" s="21"/>
      <c r="C67" s="61" t="s">
        <v>17</v>
      </c>
      <c r="D67" s="65">
        <f>SUM(D29:D66)</f>
        <v>0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4"/>
      <c r="R67" s="25">
        <f>SUM(E67:Q67)</f>
        <v>0</v>
      </c>
    </row>
    <row r="68" spans="1:18" s="20" customFormat="1" ht="14.25" x14ac:dyDescent="0.2">
      <c r="A68" s="53">
        <v>3111</v>
      </c>
      <c r="B68" s="63"/>
      <c r="C68" s="48" t="s">
        <v>79</v>
      </c>
      <c r="D68" s="60">
        <f t="shared" si="2"/>
        <v>0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9"/>
    </row>
    <row r="69" spans="1:18" s="20" customFormat="1" ht="14.25" x14ac:dyDescent="0.2">
      <c r="A69" s="53">
        <v>3121</v>
      </c>
      <c r="B69" s="63"/>
      <c r="C69" s="48" t="s">
        <v>80</v>
      </c>
      <c r="D69" s="60">
        <f t="shared" si="2"/>
        <v>0</v>
      </c>
      <c r="E69" s="27"/>
      <c r="F69" s="28"/>
      <c r="G69" s="28"/>
      <c r="H69" s="28"/>
      <c r="I69" s="28"/>
      <c r="J69" s="27"/>
      <c r="K69" s="28"/>
      <c r="L69" s="27"/>
      <c r="M69" s="28"/>
      <c r="N69" s="27"/>
      <c r="O69" s="28"/>
      <c r="P69" s="28"/>
      <c r="Q69" s="29"/>
    </row>
    <row r="70" spans="1:18" s="20" customFormat="1" ht="14.25" x14ac:dyDescent="0.2">
      <c r="A70" s="53">
        <v>3141</v>
      </c>
      <c r="B70" s="63"/>
      <c r="C70" s="48" t="s">
        <v>81</v>
      </c>
      <c r="D70" s="60">
        <f>SUM(E70:P70)</f>
        <v>0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9"/>
    </row>
    <row r="71" spans="1:18" s="20" customFormat="1" ht="14.25" x14ac:dyDescent="0.2">
      <c r="A71" s="53">
        <v>3151</v>
      </c>
      <c r="B71" s="63"/>
      <c r="C71" s="48" t="s">
        <v>82</v>
      </c>
      <c r="D71" s="60">
        <f>SUM(E71:P71)</f>
        <v>0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9"/>
    </row>
    <row r="72" spans="1:18" s="20" customFormat="1" ht="24" x14ac:dyDescent="0.2">
      <c r="A72" s="53">
        <v>3171</v>
      </c>
      <c r="B72" s="63"/>
      <c r="C72" s="48" t="s">
        <v>83</v>
      </c>
      <c r="D72" s="60">
        <f t="shared" si="2"/>
        <v>0</v>
      </c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9"/>
    </row>
    <row r="73" spans="1:18" s="20" customFormat="1" ht="14.25" x14ac:dyDescent="0.2">
      <c r="A73" s="53">
        <v>3181</v>
      </c>
      <c r="B73" s="63"/>
      <c r="C73" s="48" t="s">
        <v>84</v>
      </c>
      <c r="D73" s="60">
        <f t="shared" si="2"/>
        <v>0</v>
      </c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9"/>
    </row>
    <row r="74" spans="1:18" s="20" customFormat="1" ht="14.25" x14ac:dyDescent="0.2">
      <c r="A74" s="53">
        <v>3221</v>
      </c>
      <c r="B74" s="63"/>
      <c r="C74" s="48" t="s">
        <v>85</v>
      </c>
      <c r="D74" s="60">
        <f t="shared" si="2"/>
        <v>0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9"/>
    </row>
    <row r="75" spans="1:18" s="20" customFormat="1" ht="14.25" x14ac:dyDescent="0.2">
      <c r="A75" s="55">
        <v>3231</v>
      </c>
      <c r="B75" s="31"/>
      <c r="C75" s="49" t="s">
        <v>86</v>
      </c>
      <c r="D75" s="60">
        <f t="shared" si="2"/>
        <v>0</v>
      </c>
      <c r="E75" s="27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9"/>
    </row>
    <row r="76" spans="1:18" s="20" customFormat="1" ht="24" x14ac:dyDescent="0.2">
      <c r="A76" s="53">
        <v>3261</v>
      </c>
      <c r="B76" s="63"/>
      <c r="C76" s="48" t="s">
        <v>87</v>
      </c>
      <c r="D76" s="60">
        <f t="shared" si="2"/>
        <v>0</v>
      </c>
      <c r="E76" s="27"/>
      <c r="F76" s="28"/>
      <c r="G76" s="28"/>
      <c r="H76" s="27"/>
      <c r="I76" s="27"/>
      <c r="J76" s="28"/>
      <c r="K76" s="28"/>
      <c r="L76" s="28"/>
      <c r="M76" s="28"/>
      <c r="N76" s="28"/>
      <c r="O76" s="28"/>
      <c r="P76" s="28"/>
      <c r="Q76" s="29"/>
    </row>
    <row r="77" spans="1:18" s="20" customFormat="1" ht="24" x14ac:dyDescent="0.2">
      <c r="A77" s="53">
        <v>3311</v>
      </c>
      <c r="B77" s="63"/>
      <c r="C77" s="48" t="s">
        <v>88</v>
      </c>
      <c r="D77" s="60">
        <f t="shared" si="2"/>
        <v>0</v>
      </c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9"/>
    </row>
    <row r="78" spans="1:18" s="20" customFormat="1" ht="24" x14ac:dyDescent="0.2">
      <c r="A78" s="53">
        <v>3331</v>
      </c>
      <c r="B78" s="63"/>
      <c r="C78" s="48" t="s">
        <v>89</v>
      </c>
      <c r="D78" s="60">
        <f t="shared" si="2"/>
        <v>0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9"/>
    </row>
    <row r="79" spans="1:18" s="20" customFormat="1" ht="14.25" x14ac:dyDescent="0.2">
      <c r="A79" s="53">
        <v>3341</v>
      </c>
      <c r="B79" s="63"/>
      <c r="C79" s="48" t="s">
        <v>90</v>
      </c>
      <c r="D79" s="60">
        <f t="shared" si="2"/>
        <v>0</v>
      </c>
      <c r="E79" s="27"/>
      <c r="F79" s="28"/>
      <c r="G79" s="28"/>
      <c r="H79" s="28"/>
      <c r="I79" s="28"/>
      <c r="J79" s="28"/>
      <c r="K79" s="28"/>
      <c r="L79" s="27"/>
      <c r="M79" s="28"/>
      <c r="N79" s="28"/>
      <c r="O79" s="28"/>
      <c r="P79" s="28"/>
      <c r="Q79" s="29"/>
    </row>
    <row r="80" spans="1:18" s="20" customFormat="1" ht="14.25" x14ac:dyDescent="0.2">
      <c r="A80" s="53">
        <v>3342</v>
      </c>
      <c r="B80" s="63"/>
      <c r="C80" s="48" t="s">
        <v>91</v>
      </c>
      <c r="D80" s="60">
        <f t="shared" si="2"/>
        <v>0</v>
      </c>
      <c r="E80" s="27"/>
      <c r="F80" s="28"/>
      <c r="G80" s="28"/>
      <c r="H80" s="28"/>
      <c r="I80" s="28"/>
      <c r="J80" s="28"/>
      <c r="K80" s="27"/>
      <c r="L80" s="27"/>
      <c r="M80" s="28"/>
      <c r="N80" s="28"/>
      <c r="O80" s="28"/>
      <c r="P80" s="28"/>
      <c r="Q80" s="29"/>
    </row>
    <row r="81" spans="1:17" s="20" customFormat="1" ht="24" x14ac:dyDescent="0.2">
      <c r="A81" s="53">
        <v>3361</v>
      </c>
      <c r="B81" s="63"/>
      <c r="C81" s="48" t="s">
        <v>92</v>
      </c>
      <c r="D81" s="60">
        <f t="shared" si="2"/>
        <v>0</v>
      </c>
      <c r="E81" s="27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9"/>
    </row>
    <row r="82" spans="1:17" s="20" customFormat="1" ht="14.25" x14ac:dyDescent="0.2">
      <c r="A82" s="53">
        <v>3362</v>
      </c>
      <c r="B82" s="63"/>
      <c r="C82" s="48" t="s">
        <v>93</v>
      </c>
      <c r="D82" s="60">
        <f t="shared" si="2"/>
        <v>0</v>
      </c>
      <c r="E82" s="27"/>
      <c r="F82" s="28"/>
      <c r="G82" s="28"/>
      <c r="H82" s="28"/>
      <c r="I82" s="28"/>
      <c r="J82" s="28"/>
      <c r="K82" s="28"/>
      <c r="L82" s="28"/>
      <c r="M82" s="27"/>
      <c r="N82" s="28"/>
      <c r="O82" s="28"/>
      <c r="P82" s="28"/>
      <c r="Q82" s="29"/>
    </row>
    <row r="83" spans="1:17" s="20" customFormat="1" ht="14.25" x14ac:dyDescent="0.2">
      <c r="A83" s="53">
        <v>3381</v>
      </c>
      <c r="B83" s="63"/>
      <c r="C83" s="48" t="s">
        <v>94</v>
      </c>
      <c r="D83" s="60">
        <f t="shared" si="2"/>
        <v>0</v>
      </c>
      <c r="E83" s="27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9"/>
    </row>
    <row r="84" spans="1:17" s="20" customFormat="1" ht="24" x14ac:dyDescent="0.2">
      <c r="A84" s="53">
        <v>3391</v>
      </c>
      <c r="B84" s="63"/>
      <c r="C84" s="48" t="s">
        <v>95</v>
      </c>
      <c r="D84" s="60">
        <f t="shared" si="2"/>
        <v>0</v>
      </c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9"/>
    </row>
    <row r="85" spans="1:17" s="20" customFormat="1" ht="14.25" x14ac:dyDescent="0.2">
      <c r="A85" s="53">
        <v>3411</v>
      </c>
      <c r="B85" s="63"/>
      <c r="C85" s="48" t="s">
        <v>96</v>
      </c>
      <c r="D85" s="60">
        <f t="shared" si="2"/>
        <v>0</v>
      </c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9"/>
    </row>
    <row r="86" spans="1:17" s="20" customFormat="1" ht="14.25" x14ac:dyDescent="0.2">
      <c r="A86" s="53">
        <v>3451</v>
      </c>
      <c r="B86" s="63"/>
      <c r="C86" s="48" t="s">
        <v>97</v>
      </c>
      <c r="D86" s="60">
        <f t="shared" si="2"/>
        <v>0</v>
      </c>
      <c r="E86" s="27"/>
      <c r="F86" s="28"/>
      <c r="G86" s="28"/>
      <c r="H86" s="28"/>
      <c r="I86" s="27"/>
      <c r="J86" s="28"/>
      <c r="K86" s="28"/>
      <c r="L86" s="28"/>
      <c r="M86" s="28"/>
      <c r="N86" s="27"/>
      <c r="O86" s="28"/>
      <c r="P86" s="28"/>
      <c r="Q86" s="29"/>
    </row>
    <row r="87" spans="1:17" s="20" customFormat="1" ht="14.25" x14ac:dyDescent="0.2">
      <c r="A87" s="53">
        <v>3471</v>
      </c>
      <c r="B87" s="63"/>
      <c r="C87" s="48" t="s">
        <v>98</v>
      </c>
      <c r="D87" s="60">
        <f t="shared" si="2"/>
        <v>0</v>
      </c>
      <c r="E87" s="27"/>
      <c r="F87" s="28"/>
      <c r="G87" s="28"/>
      <c r="H87" s="28"/>
      <c r="I87" s="27"/>
      <c r="J87" s="28"/>
      <c r="K87" s="28"/>
      <c r="L87" s="28"/>
      <c r="M87" s="28"/>
      <c r="N87" s="27"/>
      <c r="O87" s="28"/>
      <c r="P87" s="28"/>
      <c r="Q87" s="29"/>
    </row>
    <row r="88" spans="1:17" s="20" customFormat="1" ht="24" x14ac:dyDescent="0.2">
      <c r="A88" s="53">
        <v>3511</v>
      </c>
      <c r="B88" s="63"/>
      <c r="C88" s="48" t="s">
        <v>99</v>
      </c>
      <c r="D88" s="60">
        <f t="shared" si="2"/>
        <v>0</v>
      </c>
      <c r="E88" s="27"/>
      <c r="F88" s="28"/>
      <c r="G88" s="28"/>
      <c r="H88" s="28"/>
      <c r="I88" s="27"/>
      <c r="J88" s="28"/>
      <c r="K88" s="28"/>
      <c r="L88" s="28"/>
      <c r="M88" s="27"/>
      <c r="N88" s="28"/>
      <c r="O88" s="28"/>
      <c r="P88" s="28"/>
      <c r="Q88" s="29"/>
    </row>
    <row r="89" spans="1:17" s="33" customFormat="1" ht="36" x14ac:dyDescent="0.2">
      <c r="A89" s="53">
        <v>3531</v>
      </c>
      <c r="B89" s="63"/>
      <c r="C89" s="48" t="s">
        <v>100</v>
      </c>
      <c r="D89" s="60">
        <f t="shared" si="2"/>
        <v>0</v>
      </c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32"/>
    </row>
    <row r="90" spans="1:17" s="20" customFormat="1" ht="36" x14ac:dyDescent="0.2">
      <c r="A90" s="53">
        <v>3541</v>
      </c>
      <c r="B90" s="63"/>
      <c r="C90" s="48" t="s">
        <v>101</v>
      </c>
      <c r="D90" s="60">
        <f t="shared" si="2"/>
        <v>0</v>
      </c>
      <c r="E90" s="27"/>
      <c r="F90" s="27"/>
      <c r="G90" s="27"/>
      <c r="H90" s="28"/>
      <c r="I90" s="27"/>
      <c r="J90" s="28"/>
      <c r="K90" s="27"/>
      <c r="L90" s="28"/>
      <c r="M90" s="27"/>
      <c r="N90" s="28"/>
      <c r="O90" s="27"/>
      <c r="P90" s="28"/>
      <c r="Q90" s="29"/>
    </row>
    <row r="91" spans="1:17" s="20" customFormat="1" ht="24" x14ac:dyDescent="0.2">
      <c r="A91" s="53">
        <v>3551</v>
      </c>
      <c r="B91" s="63"/>
      <c r="C91" s="48" t="s">
        <v>102</v>
      </c>
      <c r="D91" s="60">
        <f t="shared" si="2"/>
        <v>0</v>
      </c>
      <c r="E91" s="27"/>
      <c r="F91" s="28"/>
      <c r="G91" s="28"/>
      <c r="H91" s="27"/>
      <c r="I91" s="28"/>
      <c r="J91" s="27"/>
      <c r="K91" s="28"/>
      <c r="L91" s="27"/>
      <c r="M91" s="28"/>
      <c r="N91" s="27"/>
      <c r="O91" s="28"/>
      <c r="P91" s="27"/>
      <c r="Q91" s="29"/>
    </row>
    <row r="92" spans="1:17" s="20" customFormat="1" ht="24" x14ac:dyDescent="0.2">
      <c r="A92" s="53">
        <v>3571</v>
      </c>
      <c r="B92" s="63"/>
      <c r="C92" s="48" t="s">
        <v>103</v>
      </c>
      <c r="D92" s="60">
        <f t="shared" si="2"/>
        <v>0</v>
      </c>
      <c r="E92" s="27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9"/>
    </row>
    <row r="93" spans="1:17" s="20" customFormat="1" ht="24" x14ac:dyDescent="0.2">
      <c r="A93" s="53">
        <v>3572</v>
      </c>
      <c r="B93" s="63"/>
      <c r="C93" s="48" t="s">
        <v>104</v>
      </c>
      <c r="D93" s="60">
        <f t="shared" ref="D93:D104" si="3">SUM(E93:P93)</f>
        <v>0</v>
      </c>
      <c r="E93" s="27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9"/>
    </row>
    <row r="94" spans="1:17" s="20" customFormat="1" ht="14.25" x14ac:dyDescent="0.2">
      <c r="A94" s="53">
        <v>3581</v>
      </c>
      <c r="B94" s="63"/>
      <c r="C94" s="48" t="s">
        <v>105</v>
      </c>
      <c r="D94" s="60">
        <f t="shared" si="3"/>
        <v>0</v>
      </c>
      <c r="E94" s="27"/>
      <c r="F94" s="28"/>
      <c r="G94" s="28"/>
      <c r="H94" s="28"/>
      <c r="I94" s="27"/>
      <c r="J94" s="28"/>
      <c r="K94" s="28"/>
      <c r="L94" s="28"/>
      <c r="M94" s="27"/>
      <c r="N94" s="28"/>
      <c r="O94" s="28"/>
      <c r="P94" s="28"/>
      <c r="Q94" s="29"/>
    </row>
    <row r="95" spans="1:17" s="20" customFormat="1" ht="14.25" x14ac:dyDescent="0.2">
      <c r="A95" s="53">
        <v>3591</v>
      </c>
      <c r="B95" s="63"/>
      <c r="C95" s="48" t="s">
        <v>106</v>
      </c>
      <c r="D95" s="60">
        <f t="shared" si="3"/>
        <v>0</v>
      </c>
      <c r="E95" s="27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9"/>
    </row>
    <row r="96" spans="1:17" s="20" customFormat="1" ht="36" x14ac:dyDescent="0.2">
      <c r="A96" s="53">
        <v>3621</v>
      </c>
      <c r="B96" s="63"/>
      <c r="C96" s="48" t="s">
        <v>107</v>
      </c>
      <c r="D96" s="60">
        <f t="shared" si="3"/>
        <v>0</v>
      </c>
      <c r="E96" s="27"/>
      <c r="F96" s="27"/>
      <c r="G96" s="27"/>
      <c r="H96" s="28"/>
      <c r="I96" s="28"/>
      <c r="J96" s="28"/>
      <c r="K96" s="28"/>
      <c r="L96" s="28"/>
      <c r="M96" s="28"/>
      <c r="N96" s="28"/>
      <c r="O96" s="28"/>
      <c r="P96" s="28"/>
      <c r="Q96" s="29"/>
    </row>
    <row r="97" spans="1:18" s="20" customFormat="1" ht="14.25" x14ac:dyDescent="0.2">
      <c r="A97" s="53">
        <v>3711</v>
      </c>
      <c r="B97" s="63"/>
      <c r="C97" s="48" t="s">
        <v>108</v>
      </c>
      <c r="D97" s="60">
        <f t="shared" si="3"/>
        <v>0</v>
      </c>
      <c r="E97" s="27"/>
      <c r="F97" s="28"/>
      <c r="G97" s="28"/>
      <c r="H97" s="27"/>
      <c r="I97" s="28"/>
      <c r="J97" s="28"/>
      <c r="K97" s="27"/>
      <c r="L97" s="27"/>
      <c r="M97" s="28"/>
      <c r="N97" s="27"/>
      <c r="O97" s="28"/>
      <c r="P97" s="28"/>
      <c r="Q97" s="29"/>
    </row>
    <row r="98" spans="1:18" s="33" customFormat="1" ht="14.25" x14ac:dyDescent="0.2">
      <c r="A98" s="53">
        <v>3721</v>
      </c>
      <c r="B98" s="63"/>
      <c r="C98" s="48" t="s">
        <v>109</v>
      </c>
      <c r="D98" s="60">
        <f t="shared" si="3"/>
        <v>0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32"/>
    </row>
    <row r="99" spans="1:18" s="33" customFormat="1" ht="14.25" x14ac:dyDescent="0.2">
      <c r="A99" s="53">
        <v>3751</v>
      </c>
      <c r="B99" s="63"/>
      <c r="C99" s="48" t="s">
        <v>110</v>
      </c>
      <c r="D99" s="60">
        <f t="shared" si="3"/>
        <v>0</v>
      </c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32"/>
    </row>
    <row r="100" spans="1:18" s="33" customFormat="1" ht="14.25" x14ac:dyDescent="0.2">
      <c r="A100" s="53">
        <v>3791</v>
      </c>
      <c r="B100" s="63"/>
      <c r="C100" s="48" t="s">
        <v>111</v>
      </c>
      <c r="D100" s="60">
        <f t="shared" si="3"/>
        <v>0</v>
      </c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32"/>
    </row>
    <row r="101" spans="1:18" s="33" customFormat="1" ht="14.25" x14ac:dyDescent="0.2">
      <c r="A101" s="53">
        <v>3821</v>
      </c>
      <c r="B101" s="63"/>
      <c r="C101" s="48" t="s">
        <v>112</v>
      </c>
      <c r="D101" s="60">
        <f t="shared" si="3"/>
        <v>0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32"/>
    </row>
    <row r="102" spans="1:18" s="33" customFormat="1" ht="14.25" x14ac:dyDescent="0.2">
      <c r="A102" s="53">
        <v>3822</v>
      </c>
      <c r="B102" s="63"/>
      <c r="C102" s="48" t="s">
        <v>113</v>
      </c>
      <c r="D102" s="60">
        <f t="shared" si="3"/>
        <v>0</v>
      </c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32"/>
    </row>
    <row r="103" spans="1:18" s="33" customFormat="1" ht="14.25" x14ac:dyDescent="0.2">
      <c r="A103" s="53">
        <v>3792</v>
      </c>
      <c r="B103" s="63"/>
      <c r="C103" s="48" t="s">
        <v>114</v>
      </c>
      <c r="D103" s="60">
        <f t="shared" si="3"/>
        <v>0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32"/>
    </row>
    <row r="104" spans="1:18" s="33" customFormat="1" ht="14.25" x14ac:dyDescent="0.2">
      <c r="A104" s="53">
        <v>3921</v>
      </c>
      <c r="B104" s="63"/>
      <c r="C104" s="48" t="s">
        <v>115</v>
      </c>
      <c r="D104" s="60">
        <f t="shared" si="3"/>
        <v>0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32"/>
    </row>
    <row r="105" spans="1:18" s="11" customFormat="1" ht="25.5" x14ac:dyDescent="0.2">
      <c r="A105" s="21"/>
      <c r="B105" s="21"/>
      <c r="C105" s="61" t="s">
        <v>18</v>
      </c>
      <c r="D105" s="64">
        <f t="shared" ref="D105:P105" si="4">SUM(D68:D104)</f>
        <v>0</v>
      </c>
      <c r="E105" s="23">
        <f t="shared" si="4"/>
        <v>0</v>
      </c>
      <c r="F105" s="23">
        <f t="shared" si="4"/>
        <v>0</v>
      </c>
      <c r="G105" s="23">
        <f t="shared" si="4"/>
        <v>0</v>
      </c>
      <c r="H105" s="23">
        <f t="shared" si="4"/>
        <v>0</v>
      </c>
      <c r="I105" s="23">
        <f t="shared" si="4"/>
        <v>0</v>
      </c>
      <c r="J105" s="23">
        <f t="shared" si="4"/>
        <v>0</v>
      </c>
      <c r="K105" s="23">
        <f t="shared" si="4"/>
        <v>0</v>
      </c>
      <c r="L105" s="23">
        <f t="shared" si="4"/>
        <v>0</v>
      </c>
      <c r="M105" s="23">
        <f t="shared" si="4"/>
        <v>0</v>
      </c>
      <c r="N105" s="23">
        <f t="shared" si="4"/>
        <v>0</v>
      </c>
      <c r="O105" s="23">
        <f t="shared" si="4"/>
        <v>0</v>
      </c>
      <c r="P105" s="23">
        <f t="shared" si="4"/>
        <v>0</v>
      </c>
      <c r="Q105" s="29"/>
      <c r="R105" s="25"/>
    </row>
    <row r="106" spans="1:18" x14ac:dyDescent="0.2">
      <c r="A106" s="34"/>
      <c r="B106" s="34"/>
      <c r="C106" s="59"/>
      <c r="D106" s="35">
        <f t="shared" ref="D106:D119" si="5">SUM(E106:P106)</f>
        <v>0</v>
      </c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7"/>
    </row>
    <row r="107" spans="1:18" s="11" customFormat="1" ht="24.75" customHeight="1" x14ac:dyDescent="0.2">
      <c r="A107" s="655" t="s">
        <v>116</v>
      </c>
      <c r="B107" s="656"/>
      <c r="C107" s="657"/>
      <c r="D107" s="22">
        <f t="shared" ref="D107:P107" si="6">SUM(D106:D106)</f>
        <v>0</v>
      </c>
      <c r="E107" s="38">
        <f t="shared" si="6"/>
        <v>0</v>
      </c>
      <c r="F107" s="38">
        <f t="shared" si="6"/>
        <v>0</v>
      </c>
      <c r="G107" s="38">
        <f t="shared" si="6"/>
        <v>0</v>
      </c>
      <c r="H107" s="38">
        <f t="shared" si="6"/>
        <v>0</v>
      </c>
      <c r="I107" s="38">
        <f t="shared" si="6"/>
        <v>0</v>
      </c>
      <c r="J107" s="38">
        <f t="shared" si="6"/>
        <v>0</v>
      </c>
      <c r="K107" s="38">
        <f t="shared" si="6"/>
        <v>0</v>
      </c>
      <c r="L107" s="38">
        <f t="shared" si="6"/>
        <v>0</v>
      </c>
      <c r="M107" s="38">
        <f t="shared" si="6"/>
        <v>0</v>
      </c>
      <c r="N107" s="38">
        <f t="shared" si="6"/>
        <v>0</v>
      </c>
      <c r="O107" s="38">
        <f t="shared" si="6"/>
        <v>0</v>
      </c>
      <c r="P107" s="38">
        <f t="shared" si="6"/>
        <v>0</v>
      </c>
      <c r="Q107" s="24"/>
    </row>
    <row r="108" spans="1:18" s="72" customFormat="1" x14ac:dyDescent="0.2">
      <c r="A108" s="67"/>
      <c r="B108" s="67"/>
      <c r="C108" s="67"/>
      <c r="D108" s="68">
        <f t="shared" si="5"/>
        <v>0</v>
      </c>
      <c r="E108" s="69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1"/>
    </row>
    <row r="109" spans="1:18" s="72" customFormat="1" x14ac:dyDescent="0.2">
      <c r="A109" s="67"/>
      <c r="B109" s="67"/>
      <c r="C109" s="67"/>
      <c r="D109" s="68"/>
      <c r="E109" s="69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1"/>
    </row>
    <row r="110" spans="1:18" s="72" customFormat="1" x14ac:dyDescent="0.2">
      <c r="A110" s="67"/>
      <c r="B110" s="67"/>
      <c r="C110" s="67"/>
      <c r="D110" s="68"/>
      <c r="E110" s="69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1"/>
    </row>
    <row r="111" spans="1:18" s="72" customFormat="1" x14ac:dyDescent="0.2">
      <c r="A111" s="67"/>
      <c r="B111" s="67"/>
      <c r="C111" s="67"/>
      <c r="D111" s="68"/>
      <c r="E111" s="69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1"/>
    </row>
    <row r="112" spans="1:18" s="11" customFormat="1" ht="25.5" x14ac:dyDescent="0.2">
      <c r="A112" s="21"/>
      <c r="B112" s="21"/>
      <c r="C112" s="61" t="s">
        <v>117</v>
      </c>
      <c r="D112" s="22">
        <f t="shared" ref="D112:P112" si="7">SUM(D108:D108)</f>
        <v>0</v>
      </c>
      <c r="E112" s="40">
        <f t="shared" si="7"/>
        <v>0</v>
      </c>
      <c r="F112" s="38">
        <f t="shared" si="7"/>
        <v>0</v>
      </c>
      <c r="G112" s="38">
        <f t="shared" si="7"/>
        <v>0</v>
      </c>
      <c r="H112" s="38">
        <f t="shared" si="7"/>
        <v>0</v>
      </c>
      <c r="I112" s="38">
        <f t="shared" si="7"/>
        <v>0</v>
      </c>
      <c r="J112" s="38">
        <f t="shared" si="7"/>
        <v>0</v>
      </c>
      <c r="K112" s="38">
        <f t="shared" si="7"/>
        <v>0</v>
      </c>
      <c r="L112" s="38">
        <f t="shared" si="7"/>
        <v>0</v>
      </c>
      <c r="M112" s="38">
        <f t="shared" si="7"/>
        <v>0</v>
      </c>
      <c r="N112" s="38">
        <f t="shared" si="7"/>
        <v>0</v>
      </c>
      <c r="O112" s="38">
        <f t="shared" si="7"/>
        <v>0</v>
      </c>
      <c r="P112" s="38">
        <f t="shared" si="7"/>
        <v>0</v>
      </c>
      <c r="Q112" s="24"/>
    </row>
    <row r="113" spans="1:18" x14ac:dyDescent="0.2">
      <c r="A113" s="34"/>
      <c r="B113" s="34"/>
      <c r="C113" s="39"/>
      <c r="D113" s="35">
        <f t="shared" si="5"/>
        <v>0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7"/>
    </row>
    <row r="114" spans="1:18" x14ac:dyDescent="0.2">
      <c r="A114" s="34"/>
      <c r="B114" s="34"/>
      <c r="C114" s="59"/>
      <c r="D114" s="35">
        <f t="shared" si="5"/>
        <v>0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7"/>
    </row>
    <row r="115" spans="1:18" x14ac:dyDescent="0.2">
      <c r="A115" s="34"/>
      <c r="B115" s="34"/>
      <c r="C115" s="59"/>
      <c r="D115" s="35">
        <f t="shared" si="5"/>
        <v>0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7"/>
    </row>
    <row r="116" spans="1:18" x14ac:dyDescent="0.2">
      <c r="A116" s="34"/>
      <c r="B116" s="34"/>
      <c r="C116" s="59"/>
      <c r="D116" s="35">
        <f t="shared" si="5"/>
        <v>0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7"/>
    </row>
    <row r="117" spans="1:18" s="11" customFormat="1" ht="25.5" x14ac:dyDescent="0.2">
      <c r="A117" s="21"/>
      <c r="B117" s="21"/>
      <c r="C117" s="61" t="s">
        <v>118</v>
      </c>
      <c r="D117" s="22">
        <f>SUM(D113:D116)</f>
        <v>0</v>
      </c>
      <c r="E117" s="38">
        <f t="shared" ref="E117:P117" si="8">SUM(E115:E116)</f>
        <v>0</v>
      </c>
      <c r="F117" s="38">
        <f t="shared" si="8"/>
        <v>0</v>
      </c>
      <c r="G117" s="38">
        <f t="shared" si="8"/>
        <v>0</v>
      </c>
      <c r="H117" s="38">
        <f t="shared" si="8"/>
        <v>0</v>
      </c>
      <c r="I117" s="38">
        <f t="shared" si="8"/>
        <v>0</v>
      </c>
      <c r="J117" s="38">
        <f t="shared" si="8"/>
        <v>0</v>
      </c>
      <c r="K117" s="38">
        <f t="shared" si="8"/>
        <v>0</v>
      </c>
      <c r="L117" s="38">
        <f t="shared" si="8"/>
        <v>0</v>
      </c>
      <c r="M117" s="38">
        <f t="shared" si="8"/>
        <v>0</v>
      </c>
      <c r="N117" s="38">
        <f t="shared" si="8"/>
        <v>0</v>
      </c>
      <c r="O117" s="38">
        <f t="shared" si="8"/>
        <v>0</v>
      </c>
      <c r="P117" s="38">
        <f t="shared" si="8"/>
        <v>0</v>
      </c>
      <c r="Q117" s="24"/>
      <c r="R117" s="25"/>
    </row>
    <row r="118" spans="1:18" x14ac:dyDescent="0.2">
      <c r="A118" s="34"/>
      <c r="B118" s="34"/>
      <c r="C118" s="59"/>
      <c r="D118" s="35">
        <f t="shared" si="5"/>
        <v>0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7"/>
    </row>
    <row r="119" spans="1:18" x14ac:dyDescent="0.2">
      <c r="A119" s="34"/>
      <c r="B119" s="34"/>
      <c r="C119" s="59"/>
      <c r="D119" s="35">
        <f t="shared" si="5"/>
        <v>0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7"/>
    </row>
    <row r="120" spans="1:18" s="11" customFormat="1" x14ac:dyDescent="0.2">
      <c r="A120" s="21"/>
      <c r="B120" s="21"/>
      <c r="C120" s="61" t="s">
        <v>119</v>
      </c>
      <c r="D120" s="22">
        <f t="shared" ref="D120:P120" si="9">SUM(D118:D119)</f>
        <v>0</v>
      </c>
      <c r="E120" s="38">
        <f t="shared" si="9"/>
        <v>0</v>
      </c>
      <c r="F120" s="38">
        <f t="shared" si="9"/>
        <v>0</v>
      </c>
      <c r="G120" s="38">
        <f t="shared" si="9"/>
        <v>0</v>
      </c>
      <c r="H120" s="38">
        <f t="shared" si="9"/>
        <v>0</v>
      </c>
      <c r="I120" s="38">
        <f t="shared" si="9"/>
        <v>0</v>
      </c>
      <c r="J120" s="38">
        <f t="shared" si="9"/>
        <v>0</v>
      </c>
      <c r="K120" s="38">
        <f t="shared" si="9"/>
        <v>0</v>
      </c>
      <c r="L120" s="38">
        <f t="shared" si="9"/>
        <v>0</v>
      </c>
      <c r="M120" s="38">
        <f t="shared" si="9"/>
        <v>0</v>
      </c>
      <c r="N120" s="38">
        <f t="shared" si="9"/>
        <v>0</v>
      </c>
      <c r="O120" s="38">
        <f t="shared" si="9"/>
        <v>0</v>
      </c>
      <c r="P120" s="38">
        <f t="shared" si="9"/>
        <v>0</v>
      </c>
      <c r="Q120" s="24"/>
    </row>
    <row r="121" spans="1:18" s="11" customFormat="1" ht="17.25" customHeight="1" x14ac:dyDescent="0.2">
      <c r="A121" s="130"/>
      <c r="B121" s="130"/>
      <c r="C121" s="130" t="s">
        <v>19</v>
      </c>
      <c r="D121" s="131">
        <f t="shared" ref="D121:P121" si="10">SUM(D120,D117,D112,D107,D105,D67,D28)</f>
        <v>0</v>
      </c>
      <c r="E121" s="132">
        <f t="shared" si="10"/>
        <v>0</v>
      </c>
      <c r="F121" s="132">
        <f t="shared" si="10"/>
        <v>0</v>
      </c>
      <c r="G121" s="132">
        <f t="shared" si="10"/>
        <v>0</v>
      </c>
      <c r="H121" s="132">
        <f t="shared" si="10"/>
        <v>0</v>
      </c>
      <c r="I121" s="132">
        <f t="shared" si="10"/>
        <v>0</v>
      </c>
      <c r="J121" s="132">
        <f t="shared" si="10"/>
        <v>0</v>
      </c>
      <c r="K121" s="132">
        <f t="shared" si="10"/>
        <v>0</v>
      </c>
      <c r="L121" s="132">
        <f t="shared" si="10"/>
        <v>0</v>
      </c>
      <c r="M121" s="132">
        <f t="shared" si="10"/>
        <v>0</v>
      </c>
      <c r="N121" s="132">
        <f t="shared" si="10"/>
        <v>0</v>
      </c>
      <c r="O121" s="132">
        <f t="shared" si="10"/>
        <v>0</v>
      </c>
      <c r="P121" s="132">
        <f t="shared" si="10"/>
        <v>0</v>
      </c>
      <c r="Q121" s="133"/>
      <c r="R121" s="25"/>
    </row>
    <row r="124" spans="1:18" ht="48.75" customHeight="1" x14ac:dyDescent="0.2">
      <c r="C124" s="96" t="s">
        <v>127</v>
      </c>
      <c r="G124" s="1" t="s">
        <v>129</v>
      </c>
      <c r="L124" s="1" t="s">
        <v>131</v>
      </c>
    </row>
    <row r="125" spans="1:18" x14ac:dyDescent="0.2">
      <c r="C125" s="96" t="s">
        <v>128</v>
      </c>
      <c r="G125" s="1" t="s">
        <v>130</v>
      </c>
      <c r="L125" s="1" t="s">
        <v>132</v>
      </c>
    </row>
    <row r="131" spans="6:13" x14ac:dyDescent="0.2">
      <c r="G131" s="41"/>
    </row>
    <row r="132" spans="6:13" x14ac:dyDescent="0.2">
      <c r="G132" s="41"/>
    </row>
    <row r="134" spans="6:13" x14ac:dyDescent="0.2">
      <c r="G134" s="43"/>
    </row>
    <row r="135" spans="6:13" x14ac:dyDescent="0.2">
      <c r="G135" s="43"/>
      <c r="H135" s="43"/>
      <c r="I135" s="43"/>
    </row>
    <row r="139" spans="6:13" x14ac:dyDescent="0.2">
      <c r="F139" s="43"/>
    </row>
    <row r="141" spans="6:13" x14ac:dyDescent="0.2">
      <c r="I141" s="41"/>
      <c r="J141" s="44"/>
      <c r="K141" s="43"/>
      <c r="L141" s="43"/>
      <c r="M141" s="43"/>
    </row>
    <row r="142" spans="6:13" x14ac:dyDescent="0.2">
      <c r="I142" s="41"/>
      <c r="J142" s="44"/>
      <c r="K142" s="43"/>
      <c r="L142" s="43"/>
      <c r="M142" s="43"/>
    </row>
    <row r="143" spans="6:13" x14ac:dyDescent="0.2">
      <c r="I143" s="41"/>
      <c r="J143" s="44"/>
      <c r="K143" s="43"/>
      <c r="L143" s="43"/>
      <c r="M143" s="43"/>
    </row>
    <row r="144" spans="6:13" x14ac:dyDescent="0.2">
      <c r="I144" s="41"/>
      <c r="J144" s="44"/>
      <c r="K144" s="43"/>
      <c r="L144" s="43"/>
      <c r="M144" s="43"/>
    </row>
    <row r="145" spans="9:13" x14ac:dyDescent="0.2">
      <c r="I145" s="41"/>
      <c r="J145" s="44"/>
      <c r="K145" s="43"/>
      <c r="L145" s="43"/>
      <c r="M145" s="43"/>
    </row>
    <row r="146" spans="9:13" x14ac:dyDescent="0.2">
      <c r="I146" s="41"/>
      <c r="J146" s="44"/>
      <c r="K146" s="43"/>
      <c r="L146" s="43"/>
      <c r="M146" s="43"/>
    </row>
    <row r="147" spans="9:13" x14ac:dyDescent="0.2">
      <c r="I147" s="41"/>
      <c r="J147" s="44"/>
      <c r="K147" s="43"/>
      <c r="L147" s="43"/>
      <c r="M147" s="43"/>
    </row>
    <row r="148" spans="9:13" x14ac:dyDescent="0.2">
      <c r="I148" s="41"/>
      <c r="J148" s="44"/>
      <c r="K148" s="43"/>
      <c r="L148" s="43"/>
      <c r="M148" s="43"/>
    </row>
    <row r="149" spans="9:13" x14ac:dyDescent="0.2">
      <c r="I149" s="41"/>
      <c r="J149" s="44"/>
      <c r="K149" s="43"/>
      <c r="L149" s="43"/>
      <c r="M149" s="43"/>
    </row>
    <row r="150" spans="9:13" x14ac:dyDescent="0.2">
      <c r="I150" s="41"/>
      <c r="J150" s="44"/>
      <c r="K150" s="43"/>
      <c r="L150" s="43"/>
      <c r="M150" s="43"/>
    </row>
    <row r="151" spans="9:13" x14ac:dyDescent="0.2">
      <c r="I151" s="41"/>
      <c r="J151" s="44"/>
      <c r="K151" s="43"/>
      <c r="L151" s="43"/>
      <c r="M151" s="43"/>
    </row>
    <row r="152" spans="9:13" x14ac:dyDescent="0.2">
      <c r="I152" s="41"/>
      <c r="J152" s="44"/>
      <c r="K152" s="43"/>
      <c r="L152" s="43"/>
      <c r="M152" s="43"/>
    </row>
    <row r="153" spans="9:13" x14ac:dyDescent="0.2">
      <c r="I153" s="41"/>
      <c r="J153" s="44"/>
      <c r="K153" s="43"/>
      <c r="L153" s="43"/>
      <c r="M153" s="43"/>
    </row>
    <row r="154" spans="9:13" x14ac:dyDescent="0.2">
      <c r="I154" s="41"/>
      <c r="J154" s="44"/>
      <c r="K154" s="43"/>
      <c r="L154" s="43"/>
      <c r="M154" s="43"/>
    </row>
    <row r="157" spans="9:13" x14ac:dyDescent="0.2">
      <c r="I157" s="43"/>
      <c r="J157" s="44"/>
      <c r="K157" s="43"/>
      <c r="L157" s="43"/>
    </row>
  </sheetData>
  <mergeCells count="12">
    <mergeCell ref="R13:R27"/>
    <mergeCell ref="A107:C107"/>
    <mergeCell ref="M4:Q4"/>
    <mergeCell ref="C6:J8"/>
    <mergeCell ref="M6:Q6"/>
    <mergeCell ref="M8:Q8"/>
    <mergeCell ref="A11:A12"/>
    <mergeCell ref="B11:B12"/>
    <mergeCell ref="C11:C12"/>
    <mergeCell ref="D11:D12"/>
    <mergeCell ref="E11:P11"/>
    <mergeCell ref="Q11:Q12"/>
  </mergeCells>
  <printOptions horizontalCentered="1"/>
  <pageMargins left="0.44" right="0.39370078740157483" top="0.31496062992125984" bottom="0.39370078740157483" header="0" footer="0"/>
  <pageSetup paperSize="5" scale="48" orientation="landscape" horizontalDpi="200" verticalDpi="200" r:id="rId1"/>
  <headerFooter alignWithMargins="0">
    <oddFooter>Página &amp;P de &amp;N</oddFooter>
  </headerFooter>
  <rowBreaks count="1" manualBreakCount="1">
    <brk id="64" max="16" man="1"/>
  </rowBreaks>
  <colBreaks count="1" manualBreakCount="1">
    <brk id="17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7"/>
  <sheetViews>
    <sheetView showGridLines="0" topLeftCell="D1" zoomScale="60" zoomScaleNormal="60" zoomScalePageLayoutView="80" workbookViewId="0">
      <selection activeCell="N115" sqref="N115"/>
    </sheetView>
  </sheetViews>
  <sheetFormatPr baseColWidth="10" defaultRowHeight="12.75" x14ac:dyDescent="0.2"/>
  <cols>
    <col min="1" max="1" width="6.140625" style="1" bestFit="1" customWidth="1"/>
    <col min="2" max="2" width="4.85546875" style="136" customWidth="1"/>
    <col min="3" max="3" width="37.7109375" style="56" customWidth="1"/>
    <col min="4" max="4" width="21.28515625" style="3" bestFit="1" customWidth="1"/>
    <col min="5" max="5" width="16.5703125" style="2" bestFit="1" customWidth="1"/>
    <col min="6" max="6" width="14.140625" style="2" customWidth="1"/>
    <col min="7" max="7" width="16.42578125" style="2" customWidth="1"/>
    <col min="8" max="8" width="18.5703125" style="2" customWidth="1"/>
    <col min="9" max="10" width="13.28515625" style="2" customWidth="1"/>
    <col min="11" max="15" width="13.42578125" style="2" customWidth="1"/>
    <col min="16" max="16" width="14.5703125" style="2" customWidth="1"/>
    <col min="17" max="17" width="42" style="42" customWidth="1"/>
    <col min="18" max="18" width="27.42578125" style="2" customWidth="1"/>
    <col min="19" max="19" width="11.42578125" style="2"/>
    <col min="20" max="20" width="14.140625" style="2" bestFit="1" customWidth="1"/>
    <col min="21" max="256" width="11.42578125" style="2"/>
    <col min="257" max="257" width="9.7109375" style="2" customWidth="1"/>
    <col min="258" max="258" width="6" style="2" customWidth="1"/>
    <col min="259" max="259" width="60.5703125" style="2" customWidth="1"/>
    <col min="260" max="260" width="15.5703125" style="2" customWidth="1"/>
    <col min="261" max="272" width="13.28515625" style="2" customWidth="1"/>
    <col min="273" max="512" width="11.42578125" style="2"/>
    <col min="513" max="513" width="9.7109375" style="2" customWidth="1"/>
    <col min="514" max="514" width="6" style="2" customWidth="1"/>
    <col min="515" max="515" width="60.5703125" style="2" customWidth="1"/>
    <col min="516" max="516" width="15.5703125" style="2" customWidth="1"/>
    <col min="517" max="528" width="13.28515625" style="2" customWidth="1"/>
    <col min="529" max="768" width="11.42578125" style="2"/>
    <col min="769" max="769" width="9.7109375" style="2" customWidth="1"/>
    <col min="770" max="770" width="6" style="2" customWidth="1"/>
    <col min="771" max="771" width="60.5703125" style="2" customWidth="1"/>
    <col min="772" max="772" width="15.5703125" style="2" customWidth="1"/>
    <col min="773" max="784" width="13.28515625" style="2" customWidth="1"/>
    <col min="785" max="1024" width="11.42578125" style="2"/>
    <col min="1025" max="1025" width="9.7109375" style="2" customWidth="1"/>
    <col min="1026" max="1026" width="6" style="2" customWidth="1"/>
    <col min="1027" max="1027" width="60.5703125" style="2" customWidth="1"/>
    <col min="1028" max="1028" width="15.5703125" style="2" customWidth="1"/>
    <col min="1029" max="1040" width="13.28515625" style="2" customWidth="1"/>
    <col min="1041" max="1280" width="11.42578125" style="2"/>
    <col min="1281" max="1281" width="9.7109375" style="2" customWidth="1"/>
    <col min="1282" max="1282" width="6" style="2" customWidth="1"/>
    <col min="1283" max="1283" width="60.5703125" style="2" customWidth="1"/>
    <col min="1284" max="1284" width="15.5703125" style="2" customWidth="1"/>
    <col min="1285" max="1296" width="13.28515625" style="2" customWidth="1"/>
    <col min="1297" max="1536" width="11.42578125" style="2"/>
    <col min="1537" max="1537" width="9.7109375" style="2" customWidth="1"/>
    <col min="1538" max="1538" width="6" style="2" customWidth="1"/>
    <col min="1539" max="1539" width="60.5703125" style="2" customWidth="1"/>
    <col min="1540" max="1540" width="15.5703125" style="2" customWidth="1"/>
    <col min="1541" max="1552" width="13.28515625" style="2" customWidth="1"/>
    <col min="1553" max="1792" width="11.42578125" style="2"/>
    <col min="1793" max="1793" width="9.7109375" style="2" customWidth="1"/>
    <col min="1794" max="1794" width="6" style="2" customWidth="1"/>
    <col min="1795" max="1795" width="60.5703125" style="2" customWidth="1"/>
    <col min="1796" max="1796" width="15.5703125" style="2" customWidth="1"/>
    <col min="1797" max="1808" width="13.28515625" style="2" customWidth="1"/>
    <col min="1809" max="2048" width="11.42578125" style="2"/>
    <col min="2049" max="2049" width="9.7109375" style="2" customWidth="1"/>
    <col min="2050" max="2050" width="6" style="2" customWidth="1"/>
    <col min="2051" max="2051" width="60.5703125" style="2" customWidth="1"/>
    <col min="2052" max="2052" width="15.5703125" style="2" customWidth="1"/>
    <col min="2053" max="2064" width="13.28515625" style="2" customWidth="1"/>
    <col min="2065" max="2304" width="11.42578125" style="2"/>
    <col min="2305" max="2305" width="9.7109375" style="2" customWidth="1"/>
    <col min="2306" max="2306" width="6" style="2" customWidth="1"/>
    <col min="2307" max="2307" width="60.5703125" style="2" customWidth="1"/>
    <col min="2308" max="2308" width="15.5703125" style="2" customWidth="1"/>
    <col min="2309" max="2320" width="13.28515625" style="2" customWidth="1"/>
    <col min="2321" max="2560" width="11.42578125" style="2"/>
    <col min="2561" max="2561" width="9.7109375" style="2" customWidth="1"/>
    <col min="2562" max="2562" width="6" style="2" customWidth="1"/>
    <col min="2563" max="2563" width="60.5703125" style="2" customWidth="1"/>
    <col min="2564" max="2564" width="15.5703125" style="2" customWidth="1"/>
    <col min="2565" max="2576" width="13.28515625" style="2" customWidth="1"/>
    <col min="2577" max="2816" width="11.42578125" style="2"/>
    <col min="2817" max="2817" width="9.7109375" style="2" customWidth="1"/>
    <col min="2818" max="2818" width="6" style="2" customWidth="1"/>
    <col min="2819" max="2819" width="60.5703125" style="2" customWidth="1"/>
    <col min="2820" max="2820" width="15.5703125" style="2" customWidth="1"/>
    <col min="2821" max="2832" width="13.28515625" style="2" customWidth="1"/>
    <col min="2833" max="3072" width="11.42578125" style="2"/>
    <col min="3073" max="3073" width="9.7109375" style="2" customWidth="1"/>
    <col min="3074" max="3074" width="6" style="2" customWidth="1"/>
    <col min="3075" max="3075" width="60.5703125" style="2" customWidth="1"/>
    <col min="3076" max="3076" width="15.5703125" style="2" customWidth="1"/>
    <col min="3077" max="3088" width="13.28515625" style="2" customWidth="1"/>
    <col min="3089" max="3328" width="11.42578125" style="2"/>
    <col min="3329" max="3329" width="9.7109375" style="2" customWidth="1"/>
    <col min="3330" max="3330" width="6" style="2" customWidth="1"/>
    <col min="3331" max="3331" width="60.5703125" style="2" customWidth="1"/>
    <col min="3332" max="3332" width="15.5703125" style="2" customWidth="1"/>
    <col min="3333" max="3344" width="13.28515625" style="2" customWidth="1"/>
    <col min="3345" max="3584" width="11.42578125" style="2"/>
    <col min="3585" max="3585" width="9.7109375" style="2" customWidth="1"/>
    <col min="3586" max="3586" width="6" style="2" customWidth="1"/>
    <col min="3587" max="3587" width="60.5703125" style="2" customWidth="1"/>
    <col min="3588" max="3588" width="15.5703125" style="2" customWidth="1"/>
    <col min="3589" max="3600" width="13.28515625" style="2" customWidth="1"/>
    <col min="3601" max="3840" width="11.42578125" style="2"/>
    <col min="3841" max="3841" width="9.7109375" style="2" customWidth="1"/>
    <col min="3842" max="3842" width="6" style="2" customWidth="1"/>
    <col min="3843" max="3843" width="60.5703125" style="2" customWidth="1"/>
    <col min="3844" max="3844" width="15.5703125" style="2" customWidth="1"/>
    <col min="3845" max="3856" width="13.28515625" style="2" customWidth="1"/>
    <col min="3857" max="4096" width="11.42578125" style="2"/>
    <col min="4097" max="4097" width="9.7109375" style="2" customWidth="1"/>
    <col min="4098" max="4098" width="6" style="2" customWidth="1"/>
    <col min="4099" max="4099" width="60.5703125" style="2" customWidth="1"/>
    <col min="4100" max="4100" width="15.5703125" style="2" customWidth="1"/>
    <col min="4101" max="4112" width="13.28515625" style="2" customWidth="1"/>
    <col min="4113" max="4352" width="11.42578125" style="2"/>
    <col min="4353" max="4353" width="9.7109375" style="2" customWidth="1"/>
    <col min="4354" max="4354" width="6" style="2" customWidth="1"/>
    <col min="4355" max="4355" width="60.5703125" style="2" customWidth="1"/>
    <col min="4356" max="4356" width="15.5703125" style="2" customWidth="1"/>
    <col min="4357" max="4368" width="13.28515625" style="2" customWidth="1"/>
    <col min="4369" max="4608" width="11.42578125" style="2"/>
    <col min="4609" max="4609" width="9.7109375" style="2" customWidth="1"/>
    <col min="4610" max="4610" width="6" style="2" customWidth="1"/>
    <col min="4611" max="4611" width="60.5703125" style="2" customWidth="1"/>
    <col min="4612" max="4612" width="15.5703125" style="2" customWidth="1"/>
    <col min="4613" max="4624" width="13.28515625" style="2" customWidth="1"/>
    <col min="4625" max="4864" width="11.42578125" style="2"/>
    <col min="4865" max="4865" width="9.7109375" style="2" customWidth="1"/>
    <col min="4866" max="4866" width="6" style="2" customWidth="1"/>
    <col min="4867" max="4867" width="60.5703125" style="2" customWidth="1"/>
    <col min="4868" max="4868" width="15.5703125" style="2" customWidth="1"/>
    <col min="4869" max="4880" width="13.28515625" style="2" customWidth="1"/>
    <col min="4881" max="5120" width="11.42578125" style="2"/>
    <col min="5121" max="5121" width="9.7109375" style="2" customWidth="1"/>
    <col min="5122" max="5122" width="6" style="2" customWidth="1"/>
    <col min="5123" max="5123" width="60.5703125" style="2" customWidth="1"/>
    <col min="5124" max="5124" width="15.5703125" style="2" customWidth="1"/>
    <col min="5125" max="5136" width="13.28515625" style="2" customWidth="1"/>
    <col min="5137" max="5376" width="11.42578125" style="2"/>
    <col min="5377" max="5377" width="9.7109375" style="2" customWidth="1"/>
    <col min="5378" max="5378" width="6" style="2" customWidth="1"/>
    <col min="5379" max="5379" width="60.5703125" style="2" customWidth="1"/>
    <col min="5380" max="5380" width="15.5703125" style="2" customWidth="1"/>
    <col min="5381" max="5392" width="13.28515625" style="2" customWidth="1"/>
    <col min="5393" max="5632" width="11.42578125" style="2"/>
    <col min="5633" max="5633" width="9.7109375" style="2" customWidth="1"/>
    <col min="5634" max="5634" width="6" style="2" customWidth="1"/>
    <col min="5635" max="5635" width="60.5703125" style="2" customWidth="1"/>
    <col min="5636" max="5636" width="15.5703125" style="2" customWidth="1"/>
    <col min="5637" max="5648" width="13.28515625" style="2" customWidth="1"/>
    <col min="5649" max="5888" width="11.42578125" style="2"/>
    <col min="5889" max="5889" width="9.7109375" style="2" customWidth="1"/>
    <col min="5890" max="5890" width="6" style="2" customWidth="1"/>
    <col min="5891" max="5891" width="60.5703125" style="2" customWidth="1"/>
    <col min="5892" max="5892" width="15.5703125" style="2" customWidth="1"/>
    <col min="5893" max="5904" width="13.28515625" style="2" customWidth="1"/>
    <col min="5905" max="6144" width="11.42578125" style="2"/>
    <col min="6145" max="6145" width="9.7109375" style="2" customWidth="1"/>
    <col min="6146" max="6146" width="6" style="2" customWidth="1"/>
    <col min="6147" max="6147" width="60.5703125" style="2" customWidth="1"/>
    <col min="6148" max="6148" width="15.5703125" style="2" customWidth="1"/>
    <col min="6149" max="6160" width="13.28515625" style="2" customWidth="1"/>
    <col min="6161" max="6400" width="11.42578125" style="2"/>
    <col min="6401" max="6401" width="9.7109375" style="2" customWidth="1"/>
    <col min="6402" max="6402" width="6" style="2" customWidth="1"/>
    <col min="6403" max="6403" width="60.5703125" style="2" customWidth="1"/>
    <col min="6404" max="6404" width="15.5703125" style="2" customWidth="1"/>
    <col min="6405" max="6416" width="13.28515625" style="2" customWidth="1"/>
    <col min="6417" max="6656" width="11.42578125" style="2"/>
    <col min="6657" max="6657" width="9.7109375" style="2" customWidth="1"/>
    <col min="6658" max="6658" width="6" style="2" customWidth="1"/>
    <col min="6659" max="6659" width="60.5703125" style="2" customWidth="1"/>
    <col min="6660" max="6660" width="15.5703125" style="2" customWidth="1"/>
    <col min="6661" max="6672" width="13.28515625" style="2" customWidth="1"/>
    <col min="6673" max="6912" width="11.42578125" style="2"/>
    <col min="6913" max="6913" width="9.7109375" style="2" customWidth="1"/>
    <col min="6914" max="6914" width="6" style="2" customWidth="1"/>
    <col min="6915" max="6915" width="60.5703125" style="2" customWidth="1"/>
    <col min="6916" max="6916" width="15.5703125" style="2" customWidth="1"/>
    <col min="6917" max="6928" width="13.28515625" style="2" customWidth="1"/>
    <col min="6929" max="7168" width="11.42578125" style="2"/>
    <col min="7169" max="7169" width="9.7109375" style="2" customWidth="1"/>
    <col min="7170" max="7170" width="6" style="2" customWidth="1"/>
    <col min="7171" max="7171" width="60.5703125" style="2" customWidth="1"/>
    <col min="7172" max="7172" width="15.5703125" style="2" customWidth="1"/>
    <col min="7173" max="7184" width="13.28515625" style="2" customWidth="1"/>
    <col min="7185" max="7424" width="11.42578125" style="2"/>
    <col min="7425" max="7425" width="9.7109375" style="2" customWidth="1"/>
    <col min="7426" max="7426" width="6" style="2" customWidth="1"/>
    <col min="7427" max="7427" width="60.5703125" style="2" customWidth="1"/>
    <col min="7428" max="7428" width="15.5703125" style="2" customWidth="1"/>
    <col min="7429" max="7440" width="13.28515625" style="2" customWidth="1"/>
    <col min="7441" max="7680" width="11.42578125" style="2"/>
    <col min="7681" max="7681" width="9.7109375" style="2" customWidth="1"/>
    <col min="7682" max="7682" width="6" style="2" customWidth="1"/>
    <col min="7683" max="7683" width="60.5703125" style="2" customWidth="1"/>
    <col min="7684" max="7684" width="15.5703125" style="2" customWidth="1"/>
    <col min="7685" max="7696" width="13.28515625" style="2" customWidth="1"/>
    <col min="7697" max="7936" width="11.42578125" style="2"/>
    <col min="7937" max="7937" width="9.7109375" style="2" customWidth="1"/>
    <col min="7938" max="7938" width="6" style="2" customWidth="1"/>
    <col min="7939" max="7939" width="60.5703125" style="2" customWidth="1"/>
    <col min="7940" max="7940" width="15.5703125" style="2" customWidth="1"/>
    <col min="7941" max="7952" width="13.28515625" style="2" customWidth="1"/>
    <col min="7953" max="8192" width="11.42578125" style="2"/>
    <col min="8193" max="8193" width="9.7109375" style="2" customWidth="1"/>
    <col min="8194" max="8194" width="6" style="2" customWidth="1"/>
    <col min="8195" max="8195" width="60.5703125" style="2" customWidth="1"/>
    <col min="8196" max="8196" width="15.5703125" style="2" customWidth="1"/>
    <col min="8197" max="8208" width="13.28515625" style="2" customWidth="1"/>
    <col min="8209" max="8448" width="11.42578125" style="2"/>
    <col min="8449" max="8449" width="9.7109375" style="2" customWidth="1"/>
    <col min="8450" max="8450" width="6" style="2" customWidth="1"/>
    <col min="8451" max="8451" width="60.5703125" style="2" customWidth="1"/>
    <col min="8452" max="8452" width="15.5703125" style="2" customWidth="1"/>
    <col min="8453" max="8464" width="13.28515625" style="2" customWidth="1"/>
    <col min="8465" max="8704" width="11.42578125" style="2"/>
    <col min="8705" max="8705" width="9.7109375" style="2" customWidth="1"/>
    <col min="8706" max="8706" width="6" style="2" customWidth="1"/>
    <col min="8707" max="8707" width="60.5703125" style="2" customWidth="1"/>
    <col min="8708" max="8708" width="15.5703125" style="2" customWidth="1"/>
    <col min="8709" max="8720" width="13.28515625" style="2" customWidth="1"/>
    <col min="8721" max="8960" width="11.42578125" style="2"/>
    <col min="8961" max="8961" width="9.7109375" style="2" customWidth="1"/>
    <col min="8962" max="8962" width="6" style="2" customWidth="1"/>
    <col min="8963" max="8963" width="60.5703125" style="2" customWidth="1"/>
    <col min="8964" max="8964" width="15.5703125" style="2" customWidth="1"/>
    <col min="8965" max="8976" width="13.28515625" style="2" customWidth="1"/>
    <col min="8977" max="9216" width="11.42578125" style="2"/>
    <col min="9217" max="9217" width="9.7109375" style="2" customWidth="1"/>
    <col min="9218" max="9218" width="6" style="2" customWidth="1"/>
    <col min="9219" max="9219" width="60.5703125" style="2" customWidth="1"/>
    <col min="9220" max="9220" width="15.5703125" style="2" customWidth="1"/>
    <col min="9221" max="9232" width="13.28515625" style="2" customWidth="1"/>
    <col min="9233" max="9472" width="11.42578125" style="2"/>
    <col min="9473" max="9473" width="9.7109375" style="2" customWidth="1"/>
    <col min="9474" max="9474" width="6" style="2" customWidth="1"/>
    <col min="9475" max="9475" width="60.5703125" style="2" customWidth="1"/>
    <col min="9476" max="9476" width="15.5703125" style="2" customWidth="1"/>
    <col min="9477" max="9488" width="13.28515625" style="2" customWidth="1"/>
    <col min="9489" max="9728" width="11.42578125" style="2"/>
    <col min="9729" max="9729" width="9.7109375" style="2" customWidth="1"/>
    <col min="9730" max="9730" width="6" style="2" customWidth="1"/>
    <col min="9731" max="9731" width="60.5703125" style="2" customWidth="1"/>
    <col min="9732" max="9732" width="15.5703125" style="2" customWidth="1"/>
    <col min="9733" max="9744" width="13.28515625" style="2" customWidth="1"/>
    <col min="9745" max="9984" width="11.42578125" style="2"/>
    <col min="9985" max="9985" width="9.7109375" style="2" customWidth="1"/>
    <col min="9986" max="9986" width="6" style="2" customWidth="1"/>
    <col min="9987" max="9987" width="60.5703125" style="2" customWidth="1"/>
    <col min="9988" max="9988" width="15.5703125" style="2" customWidth="1"/>
    <col min="9989" max="10000" width="13.28515625" style="2" customWidth="1"/>
    <col min="10001" max="10240" width="11.42578125" style="2"/>
    <col min="10241" max="10241" width="9.7109375" style="2" customWidth="1"/>
    <col min="10242" max="10242" width="6" style="2" customWidth="1"/>
    <col min="10243" max="10243" width="60.5703125" style="2" customWidth="1"/>
    <col min="10244" max="10244" width="15.5703125" style="2" customWidth="1"/>
    <col min="10245" max="10256" width="13.28515625" style="2" customWidth="1"/>
    <col min="10257" max="10496" width="11.42578125" style="2"/>
    <col min="10497" max="10497" width="9.7109375" style="2" customWidth="1"/>
    <col min="10498" max="10498" width="6" style="2" customWidth="1"/>
    <col min="10499" max="10499" width="60.5703125" style="2" customWidth="1"/>
    <col min="10500" max="10500" width="15.5703125" style="2" customWidth="1"/>
    <col min="10501" max="10512" width="13.28515625" style="2" customWidth="1"/>
    <col min="10513" max="10752" width="11.42578125" style="2"/>
    <col min="10753" max="10753" width="9.7109375" style="2" customWidth="1"/>
    <col min="10754" max="10754" width="6" style="2" customWidth="1"/>
    <col min="10755" max="10755" width="60.5703125" style="2" customWidth="1"/>
    <col min="10756" max="10756" width="15.5703125" style="2" customWidth="1"/>
    <col min="10757" max="10768" width="13.28515625" style="2" customWidth="1"/>
    <col min="10769" max="11008" width="11.42578125" style="2"/>
    <col min="11009" max="11009" width="9.7109375" style="2" customWidth="1"/>
    <col min="11010" max="11010" width="6" style="2" customWidth="1"/>
    <col min="11011" max="11011" width="60.5703125" style="2" customWidth="1"/>
    <col min="11012" max="11012" width="15.5703125" style="2" customWidth="1"/>
    <col min="11013" max="11024" width="13.28515625" style="2" customWidth="1"/>
    <col min="11025" max="11264" width="11.42578125" style="2"/>
    <col min="11265" max="11265" width="9.7109375" style="2" customWidth="1"/>
    <col min="11266" max="11266" width="6" style="2" customWidth="1"/>
    <col min="11267" max="11267" width="60.5703125" style="2" customWidth="1"/>
    <col min="11268" max="11268" width="15.5703125" style="2" customWidth="1"/>
    <col min="11269" max="11280" width="13.28515625" style="2" customWidth="1"/>
    <col min="11281" max="11520" width="11.42578125" style="2"/>
    <col min="11521" max="11521" width="9.7109375" style="2" customWidth="1"/>
    <col min="11522" max="11522" width="6" style="2" customWidth="1"/>
    <col min="11523" max="11523" width="60.5703125" style="2" customWidth="1"/>
    <col min="11524" max="11524" width="15.5703125" style="2" customWidth="1"/>
    <col min="11525" max="11536" width="13.28515625" style="2" customWidth="1"/>
    <col min="11537" max="11776" width="11.42578125" style="2"/>
    <col min="11777" max="11777" width="9.7109375" style="2" customWidth="1"/>
    <col min="11778" max="11778" width="6" style="2" customWidth="1"/>
    <col min="11779" max="11779" width="60.5703125" style="2" customWidth="1"/>
    <col min="11780" max="11780" width="15.5703125" style="2" customWidth="1"/>
    <col min="11781" max="11792" width="13.28515625" style="2" customWidth="1"/>
    <col min="11793" max="12032" width="11.42578125" style="2"/>
    <col min="12033" max="12033" width="9.7109375" style="2" customWidth="1"/>
    <col min="12034" max="12034" width="6" style="2" customWidth="1"/>
    <col min="12035" max="12035" width="60.5703125" style="2" customWidth="1"/>
    <col min="12036" max="12036" width="15.5703125" style="2" customWidth="1"/>
    <col min="12037" max="12048" width="13.28515625" style="2" customWidth="1"/>
    <col min="12049" max="12288" width="11.42578125" style="2"/>
    <col min="12289" max="12289" width="9.7109375" style="2" customWidth="1"/>
    <col min="12290" max="12290" width="6" style="2" customWidth="1"/>
    <col min="12291" max="12291" width="60.5703125" style="2" customWidth="1"/>
    <col min="12292" max="12292" width="15.5703125" style="2" customWidth="1"/>
    <col min="12293" max="12304" width="13.28515625" style="2" customWidth="1"/>
    <col min="12305" max="12544" width="11.42578125" style="2"/>
    <col min="12545" max="12545" width="9.7109375" style="2" customWidth="1"/>
    <col min="12546" max="12546" width="6" style="2" customWidth="1"/>
    <col min="12547" max="12547" width="60.5703125" style="2" customWidth="1"/>
    <col min="12548" max="12548" width="15.5703125" style="2" customWidth="1"/>
    <col min="12549" max="12560" width="13.28515625" style="2" customWidth="1"/>
    <col min="12561" max="12800" width="11.42578125" style="2"/>
    <col min="12801" max="12801" width="9.7109375" style="2" customWidth="1"/>
    <col min="12802" max="12802" width="6" style="2" customWidth="1"/>
    <col min="12803" max="12803" width="60.5703125" style="2" customWidth="1"/>
    <col min="12804" max="12804" width="15.5703125" style="2" customWidth="1"/>
    <col min="12805" max="12816" width="13.28515625" style="2" customWidth="1"/>
    <col min="12817" max="13056" width="11.42578125" style="2"/>
    <col min="13057" max="13057" width="9.7109375" style="2" customWidth="1"/>
    <col min="13058" max="13058" width="6" style="2" customWidth="1"/>
    <col min="13059" max="13059" width="60.5703125" style="2" customWidth="1"/>
    <col min="13060" max="13060" width="15.5703125" style="2" customWidth="1"/>
    <col min="13061" max="13072" width="13.28515625" style="2" customWidth="1"/>
    <col min="13073" max="13312" width="11.42578125" style="2"/>
    <col min="13313" max="13313" width="9.7109375" style="2" customWidth="1"/>
    <col min="13314" max="13314" width="6" style="2" customWidth="1"/>
    <col min="13315" max="13315" width="60.5703125" style="2" customWidth="1"/>
    <col min="13316" max="13316" width="15.5703125" style="2" customWidth="1"/>
    <col min="13317" max="13328" width="13.28515625" style="2" customWidth="1"/>
    <col min="13329" max="13568" width="11.42578125" style="2"/>
    <col min="13569" max="13569" width="9.7109375" style="2" customWidth="1"/>
    <col min="13570" max="13570" width="6" style="2" customWidth="1"/>
    <col min="13571" max="13571" width="60.5703125" style="2" customWidth="1"/>
    <col min="13572" max="13572" width="15.5703125" style="2" customWidth="1"/>
    <col min="13573" max="13584" width="13.28515625" style="2" customWidth="1"/>
    <col min="13585" max="13824" width="11.42578125" style="2"/>
    <col min="13825" max="13825" width="9.7109375" style="2" customWidth="1"/>
    <col min="13826" max="13826" width="6" style="2" customWidth="1"/>
    <col min="13827" max="13827" width="60.5703125" style="2" customWidth="1"/>
    <col min="13828" max="13828" width="15.5703125" style="2" customWidth="1"/>
    <col min="13829" max="13840" width="13.28515625" style="2" customWidth="1"/>
    <col min="13841" max="14080" width="11.42578125" style="2"/>
    <col min="14081" max="14081" width="9.7109375" style="2" customWidth="1"/>
    <col min="14082" max="14082" width="6" style="2" customWidth="1"/>
    <col min="14083" max="14083" width="60.5703125" style="2" customWidth="1"/>
    <col min="14084" max="14084" width="15.5703125" style="2" customWidth="1"/>
    <col min="14085" max="14096" width="13.28515625" style="2" customWidth="1"/>
    <col min="14097" max="14336" width="11.42578125" style="2"/>
    <col min="14337" max="14337" width="9.7109375" style="2" customWidth="1"/>
    <col min="14338" max="14338" width="6" style="2" customWidth="1"/>
    <col min="14339" max="14339" width="60.5703125" style="2" customWidth="1"/>
    <col min="14340" max="14340" width="15.5703125" style="2" customWidth="1"/>
    <col min="14341" max="14352" width="13.28515625" style="2" customWidth="1"/>
    <col min="14353" max="14592" width="11.42578125" style="2"/>
    <col min="14593" max="14593" width="9.7109375" style="2" customWidth="1"/>
    <col min="14594" max="14594" width="6" style="2" customWidth="1"/>
    <col min="14595" max="14595" width="60.5703125" style="2" customWidth="1"/>
    <col min="14596" max="14596" width="15.5703125" style="2" customWidth="1"/>
    <col min="14597" max="14608" width="13.28515625" style="2" customWidth="1"/>
    <col min="14609" max="14848" width="11.42578125" style="2"/>
    <col min="14849" max="14849" width="9.7109375" style="2" customWidth="1"/>
    <col min="14850" max="14850" width="6" style="2" customWidth="1"/>
    <col min="14851" max="14851" width="60.5703125" style="2" customWidth="1"/>
    <col min="14852" max="14852" width="15.5703125" style="2" customWidth="1"/>
    <col min="14853" max="14864" width="13.28515625" style="2" customWidth="1"/>
    <col min="14865" max="15104" width="11.42578125" style="2"/>
    <col min="15105" max="15105" width="9.7109375" style="2" customWidth="1"/>
    <col min="15106" max="15106" width="6" style="2" customWidth="1"/>
    <col min="15107" max="15107" width="60.5703125" style="2" customWidth="1"/>
    <col min="15108" max="15108" width="15.5703125" style="2" customWidth="1"/>
    <col min="15109" max="15120" width="13.28515625" style="2" customWidth="1"/>
    <col min="15121" max="15360" width="11.42578125" style="2"/>
    <col min="15361" max="15361" width="9.7109375" style="2" customWidth="1"/>
    <col min="15362" max="15362" width="6" style="2" customWidth="1"/>
    <col min="15363" max="15363" width="60.5703125" style="2" customWidth="1"/>
    <col min="15364" max="15364" width="15.5703125" style="2" customWidth="1"/>
    <col min="15365" max="15376" width="13.28515625" style="2" customWidth="1"/>
    <col min="15377" max="15616" width="11.42578125" style="2"/>
    <col min="15617" max="15617" width="9.7109375" style="2" customWidth="1"/>
    <col min="15618" max="15618" width="6" style="2" customWidth="1"/>
    <col min="15619" max="15619" width="60.5703125" style="2" customWidth="1"/>
    <col min="15620" max="15620" width="15.5703125" style="2" customWidth="1"/>
    <col min="15621" max="15632" width="13.28515625" style="2" customWidth="1"/>
    <col min="15633" max="15872" width="11.42578125" style="2"/>
    <col min="15873" max="15873" width="9.7109375" style="2" customWidth="1"/>
    <col min="15874" max="15874" width="6" style="2" customWidth="1"/>
    <col min="15875" max="15875" width="60.5703125" style="2" customWidth="1"/>
    <col min="15876" max="15876" width="15.5703125" style="2" customWidth="1"/>
    <col min="15877" max="15888" width="13.28515625" style="2" customWidth="1"/>
    <col min="15889" max="16128" width="11.42578125" style="2"/>
    <col min="16129" max="16129" width="9.7109375" style="2" customWidth="1"/>
    <col min="16130" max="16130" width="6" style="2" customWidth="1"/>
    <col min="16131" max="16131" width="60.5703125" style="2" customWidth="1"/>
    <col min="16132" max="16132" width="15.5703125" style="2" customWidth="1"/>
    <col min="16133" max="16144" width="13.28515625" style="2" customWidth="1"/>
    <col min="16145" max="16384" width="11.42578125" style="2"/>
  </cols>
  <sheetData>
    <row r="1" spans="1:23" ht="27" customHeight="1" x14ac:dyDescent="0.2">
      <c r="I1" s="127"/>
      <c r="M1" s="4"/>
      <c r="N1" s="4"/>
      <c r="O1" s="5"/>
      <c r="P1" s="5"/>
      <c r="Q1" s="6" t="s">
        <v>208</v>
      </c>
      <c r="V1" s="7"/>
      <c r="W1" s="7"/>
    </row>
    <row r="2" spans="1:23" ht="27" customHeight="1" x14ac:dyDescent="0.2">
      <c r="A2" s="8"/>
      <c r="B2" s="137"/>
      <c r="C2" s="57"/>
      <c r="E2" s="8"/>
      <c r="F2" s="8"/>
      <c r="G2" s="8"/>
      <c r="H2" s="8"/>
      <c r="I2" s="127"/>
      <c r="J2" s="8"/>
      <c r="K2" s="8"/>
      <c r="M2" s="9"/>
      <c r="N2" s="5"/>
      <c r="O2" s="5"/>
      <c r="P2" s="5"/>
      <c r="Q2" s="6" t="s">
        <v>142</v>
      </c>
      <c r="V2" s="7"/>
      <c r="W2" s="7"/>
    </row>
    <row r="3" spans="1:23" ht="11.25" customHeight="1" x14ac:dyDescent="0.2">
      <c r="A3" s="2"/>
      <c r="B3" s="138"/>
      <c r="I3" s="127"/>
      <c r="M3" s="9"/>
      <c r="N3" s="5"/>
      <c r="O3" s="5"/>
      <c r="P3" s="5"/>
      <c r="Q3" s="10"/>
      <c r="V3" s="7"/>
      <c r="W3" s="7"/>
    </row>
    <row r="4" spans="1:23" ht="15.75" customHeight="1" x14ac:dyDescent="0.2">
      <c r="A4" s="11"/>
      <c r="B4" s="139"/>
      <c r="C4" s="58"/>
      <c r="D4" s="12"/>
      <c r="E4" s="11"/>
      <c r="F4" s="11"/>
      <c r="G4" s="11"/>
      <c r="H4" s="11"/>
      <c r="I4" s="127"/>
      <c r="J4" s="11"/>
      <c r="K4" s="11"/>
      <c r="M4" s="669" t="s">
        <v>159</v>
      </c>
      <c r="N4" s="669"/>
      <c r="O4" s="669"/>
      <c r="P4" s="669"/>
      <c r="Q4" s="669"/>
      <c r="V4" s="7"/>
      <c r="W4" s="7"/>
    </row>
    <row r="5" spans="1:23" ht="12.75" customHeight="1" x14ac:dyDescent="0.2">
      <c r="A5" s="11"/>
      <c r="B5" s="139"/>
      <c r="C5" s="58"/>
      <c r="D5" s="12"/>
      <c r="E5" s="11"/>
      <c r="F5" s="11"/>
      <c r="G5" s="11"/>
      <c r="H5" s="11"/>
      <c r="I5" s="127"/>
      <c r="J5" s="11"/>
      <c r="K5" s="11"/>
      <c r="M5" s="13"/>
      <c r="N5" s="13"/>
      <c r="O5" s="13"/>
      <c r="P5" s="9"/>
      <c r="Q5" s="9" t="s">
        <v>22</v>
      </c>
      <c r="V5" s="7"/>
      <c r="W5" s="7"/>
    </row>
    <row r="6" spans="1:23" ht="20.25" customHeight="1" x14ac:dyDescent="0.2">
      <c r="A6" s="11"/>
      <c r="B6" s="139"/>
      <c r="C6" s="658"/>
      <c r="D6" s="659"/>
      <c r="E6" s="659"/>
      <c r="F6" s="659"/>
      <c r="G6" s="659"/>
      <c r="H6" s="659"/>
      <c r="I6" s="659"/>
      <c r="J6" s="659"/>
      <c r="K6" s="11"/>
      <c r="M6" s="669" t="s">
        <v>23</v>
      </c>
      <c r="N6" s="669"/>
      <c r="O6" s="669"/>
      <c r="P6" s="669"/>
      <c r="Q6" s="669"/>
      <c r="V6" s="7"/>
      <c r="W6" s="7"/>
    </row>
    <row r="7" spans="1:23" ht="12.75" customHeight="1" x14ac:dyDescent="0.2">
      <c r="A7" s="11"/>
      <c r="B7" s="139"/>
      <c r="C7" s="659"/>
      <c r="D7" s="659"/>
      <c r="E7" s="659"/>
      <c r="F7" s="659"/>
      <c r="G7" s="659"/>
      <c r="H7" s="659"/>
      <c r="I7" s="659"/>
      <c r="J7" s="659"/>
      <c r="K7" s="11"/>
      <c r="M7" s="13"/>
      <c r="N7" s="13"/>
      <c r="O7" s="13"/>
      <c r="P7" s="9"/>
      <c r="Q7" s="9" t="s">
        <v>0</v>
      </c>
      <c r="V7" s="7"/>
      <c r="W7" s="7"/>
    </row>
    <row r="8" spans="1:23" ht="17.25" customHeight="1" x14ac:dyDescent="0.2">
      <c r="A8" s="11"/>
      <c r="B8" s="139"/>
      <c r="C8" s="659"/>
      <c r="D8" s="659"/>
      <c r="E8" s="659"/>
      <c r="F8" s="659"/>
      <c r="G8" s="659"/>
      <c r="H8" s="659"/>
      <c r="I8" s="659"/>
      <c r="J8" s="659"/>
      <c r="K8" s="11"/>
      <c r="M8" s="669" t="s">
        <v>24</v>
      </c>
      <c r="N8" s="669"/>
      <c r="O8" s="669"/>
      <c r="P8" s="669"/>
      <c r="Q8" s="669"/>
      <c r="V8" s="7"/>
      <c r="W8" s="7"/>
    </row>
    <row r="9" spans="1:23" s="14" customFormat="1" ht="12.75" customHeight="1" x14ac:dyDescent="0.2">
      <c r="A9" s="11"/>
      <c r="B9" s="139"/>
      <c r="C9" s="58"/>
      <c r="D9" s="12"/>
      <c r="E9" s="11"/>
      <c r="F9" s="11"/>
      <c r="G9" s="11"/>
      <c r="H9" s="11"/>
      <c r="I9" s="11"/>
      <c r="J9" s="11"/>
      <c r="K9" s="11"/>
      <c r="M9" s="13"/>
      <c r="N9" s="13"/>
      <c r="O9" s="13"/>
      <c r="P9" s="13"/>
      <c r="Q9" s="13" t="s">
        <v>1</v>
      </c>
      <c r="V9" s="7"/>
      <c r="W9" s="7"/>
    </row>
    <row r="10" spans="1:23" ht="12.75" customHeight="1" x14ac:dyDescent="0.2">
      <c r="A10" s="15"/>
      <c r="B10" s="140"/>
      <c r="C10" s="62"/>
      <c r="D10" s="16"/>
      <c r="E10" s="15"/>
      <c r="F10" s="15"/>
      <c r="G10" s="15"/>
      <c r="H10" s="15"/>
      <c r="I10" s="15"/>
      <c r="J10" s="15"/>
      <c r="K10" s="15"/>
      <c r="L10" s="15"/>
      <c r="M10" s="5"/>
      <c r="N10" s="5"/>
      <c r="O10" s="5"/>
      <c r="P10" s="5"/>
      <c r="Q10" s="5"/>
      <c r="R10" s="7"/>
      <c r="S10" s="7"/>
      <c r="T10" s="7"/>
      <c r="U10" s="7"/>
      <c r="V10" s="7"/>
      <c r="W10" s="7"/>
    </row>
    <row r="11" spans="1:23" ht="12.75" customHeight="1" x14ac:dyDescent="0.2">
      <c r="A11" s="660" t="s">
        <v>25</v>
      </c>
      <c r="B11" s="676" t="s">
        <v>21</v>
      </c>
      <c r="C11" s="660" t="s">
        <v>2</v>
      </c>
      <c r="D11" s="662" t="s">
        <v>3</v>
      </c>
      <c r="E11" s="664" t="s">
        <v>209</v>
      </c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664"/>
      <c r="Q11" s="665" t="s">
        <v>26</v>
      </c>
    </row>
    <row r="12" spans="1:23" s="17" customFormat="1" ht="13.5" thickBot="1" x14ac:dyDescent="0.25">
      <c r="A12" s="661"/>
      <c r="B12" s="677"/>
      <c r="C12" s="661"/>
      <c r="D12" s="663"/>
      <c r="E12" s="128" t="s">
        <v>4</v>
      </c>
      <c r="F12" s="129" t="s">
        <v>5</v>
      </c>
      <c r="G12" s="129" t="s">
        <v>6</v>
      </c>
      <c r="H12" s="129" t="s">
        <v>7</v>
      </c>
      <c r="I12" s="129" t="s">
        <v>8</v>
      </c>
      <c r="J12" s="129" t="s">
        <v>9</v>
      </c>
      <c r="K12" s="129" t="s">
        <v>10</v>
      </c>
      <c r="L12" s="129" t="s">
        <v>11</v>
      </c>
      <c r="M12" s="129" t="s">
        <v>12</v>
      </c>
      <c r="N12" s="129" t="s">
        <v>13</v>
      </c>
      <c r="O12" s="129" t="s">
        <v>14</v>
      </c>
      <c r="P12" s="129" t="s">
        <v>15</v>
      </c>
      <c r="Q12" s="666"/>
    </row>
    <row r="13" spans="1:23" s="20" customFormat="1" x14ac:dyDescent="0.2">
      <c r="A13" s="52">
        <v>1131</v>
      </c>
      <c r="B13" s="141"/>
      <c r="C13" s="51" t="s">
        <v>27</v>
      </c>
      <c r="D13" s="60">
        <f>SUM(E13:P13)</f>
        <v>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670"/>
      <c r="R13" s="654"/>
    </row>
    <row r="14" spans="1:23" s="20" customFormat="1" x14ac:dyDescent="0.2">
      <c r="A14" s="52">
        <v>1211</v>
      </c>
      <c r="B14" s="141"/>
      <c r="C14" s="51" t="s">
        <v>28</v>
      </c>
      <c r="D14" s="60">
        <f t="shared" ref="D14:D27" si="0">SUM(E14:P14)</f>
        <v>0</v>
      </c>
      <c r="E14" s="19"/>
      <c r="F14" s="19"/>
      <c r="G14" s="19"/>
      <c r="H14" s="126"/>
      <c r="I14" s="19"/>
      <c r="J14" s="19"/>
      <c r="K14" s="73"/>
      <c r="L14" s="73"/>
      <c r="M14" s="73"/>
      <c r="N14" s="73"/>
      <c r="O14" s="73"/>
      <c r="P14" s="73"/>
      <c r="Q14" s="671"/>
      <c r="R14" s="654"/>
    </row>
    <row r="15" spans="1:23" s="20" customFormat="1" ht="24" x14ac:dyDescent="0.2">
      <c r="A15" s="52">
        <v>1311</v>
      </c>
      <c r="B15" s="141"/>
      <c r="C15" s="51" t="s">
        <v>29</v>
      </c>
      <c r="D15" s="60">
        <f t="shared" si="0"/>
        <v>0</v>
      </c>
      <c r="E15" s="19"/>
      <c r="F15" s="19"/>
      <c r="G15" s="19"/>
      <c r="H15" s="19"/>
      <c r="I15" s="19"/>
      <c r="J15" s="19"/>
      <c r="K15" s="73"/>
      <c r="L15" s="73"/>
      <c r="M15" s="73"/>
      <c r="N15" s="73"/>
      <c r="O15" s="73"/>
      <c r="P15" s="73"/>
      <c r="Q15" s="671"/>
      <c r="R15" s="654"/>
    </row>
    <row r="16" spans="1:23" s="20" customFormat="1" x14ac:dyDescent="0.2">
      <c r="A16" s="52">
        <v>1321</v>
      </c>
      <c r="B16" s="141"/>
      <c r="C16" s="51" t="s">
        <v>30</v>
      </c>
      <c r="D16" s="60">
        <f t="shared" si="0"/>
        <v>0</v>
      </c>
      <c r="E16" s="19"/>
      <c r="F16" s="19"/>
      <c r="G16" s="19"/>
      <c r="H16" s="19"/>
      <c r="I16" s="19"/>
      <c r="J16" s="19"/>
      <c r="K16" s="73"/>
      <c r="L16" s="73"/>
      <c r="M16" s="73"/>
      <c r="N16" s="73"/>
      <c r="O16" s="73"/>
      <c r="P16" s="73"/>
      <c r="Q16" s="671"/>
      <c r="R16" s="654"/>
    </row>
    <row r="17" spans="1:20" s="20" customFormat="1" x14ac:dyDescent="0.2">
      <c r="A17" s="52">
        <v>1322</v>
      </c>
      <c r="B17" s="141"/>
      <c r="C17" s="51" t="s">
        <v>31</v>
      </c>
      <c r="D17" s="60">
        <f t="shared" si="0"/>
        <v>0</v>
      </c>
      <c r="E17" s="19"/>
      <c r="F17" s="19"/>
      <c r="G17" s="19"/>
      <c r="H17" s="19"/>
      <c r="I17" s="66"/>
      <c r="J17" s="19"/>
      <c r="K17" s="73"/>
      <c r="L17" s="73"/>
      <c r="M17" s="73"/>
      <c r="N17" s="73"/>
      <c r="O17" s="73"/>
      <c r="P17" s="73"/>
      <c r="Q17" s="671"/>
      <c r="R17" s="654"/>
    </row>
    <row r="18" spans="1:20" s="20" customFormat="1" x14ac:dyDescent="0.2">
      <c r="A18" s="52">
        <v>1343</v>
      </c>
      <c r="B18" s="141"/>
      <c r="C18" s="51" t="s">
        <v>32</v>
      </c>
      <c r="D18" s="60">
        <f t="shared" si="0"/>
        <v>0</v>
      </c>
      <c r="E18" s="19"/>
      <c r="F18" s="19"/>
      <c r="G18" s="19"/>
      <c r="H18" s="19"/>
      <c r="I18" s="66"/>
      <c r="J18" s="19"/>
      <c r="K18" s="73"/>
      <c r="L18" s="73"/>
      <c r="M18" s="73"/>
      <c r="N18" s="73"/>
      <c r="O18" s="73"/>
      <c r="P18" s="73"/>
      <c r="Q18" s="671"/>
      <c r="R18" s="654"/>
    </row>
    <row r="19" spans="1:20" s="20" customFormat="1" ht="24" x14ac:dyDescent="0.2">
      <c r="A19" s="52">
        <v>1411</v>
      </c>
      <c r="B19" s="141"/>
      <c r="C19" s="51" t="s">
        <v>33</v>
      </c>
      <c r="D19" s="60">
        <f t="shared" si="0"/>
        <v>0</v>
      </c>
      <c r="E19" s="19"/>
      <c r="F19" s="19"/>
      <c r="G19" s="19"/>
      <c r="H19" s="19"/>
      <c r="I19" s="66"/>
      <c r="J19" s="19"/>
      <c r="K19" s="73"/>
      <c r="L19" s="73"/>
      <c r="M19" s="73"/>
      <c r="N19" s="73"/>
      <c r="O19" s="73"/>
      <c r="P19" s="73"/>
      <c r="Q19" s="671"/>
      <c r="R19" s="654"/>
    </row>
    <row r="20" spans="1:20" s="20" customFormat="1" x14ac:dyDescent="0.2">
      <c r="A20" s="52">
        <v>1421</v>
      </c>
      <c r="B20" s="141"/>
      <c r="C20" s="51" t="s">
        <v>34</v>
      </c>
      <c r="D20" s="60">
        <f t="shared" si="0"/>
        <v>0</v>
      </c>
      <c r="E20" s="19"/>
      <c r="F20" s="19"/>
      <c r="G20" s="19"/>
      <c r="H20" s="19"/>
      <c r="I20" s="66"/>
      <c r="J20" s="19"/>
      <c r="K20" s="73"/>
      <c r="L20" s="73"/>
      <c r="M20" s="73"/>
      <c r="N20" s="73"/>
      <c r="O20" s="73"/>
      <c r="P20" s="73"/>
      <c r="Q20" s="671"/>
      <c r="R20" s="654"/>
    </row>
    <row r="21" spans="1:20" s="20" customFormat="1" x14ac:dyDescent="0.2">
      <c r="A21" s="52">
        <v>1431</v>
      </c>
      <c r="B21" s="141"/>
      <c r="C21" s="51" t="s">
        <v>35</v>
      </c>
      <c r="D21" s="60">
        <f t="shared" si="0"/>
        <v>0</v>
      </c>
      <c r="E21" s="19"/>
      <c r="F21" s="19"/>
      <c r="G21" s="19"/>
      <c r="H21" s="19"/>
      <c r="I21" s="66"/>
      <c r="J21" s="19"/>
      <c r="K21" s="73"/>
      <c r="L21" s="73"/>
      <c r="M21" s="73"/>
      <c r="N21" s="73"/>
      <c r="O21" s="73"/>
      <c r="P21" s="73"/>
      <c r="Q21" s="671"/>
      <c r="R21" s="654"/>
    </row>
    <row r="22" spans="1:20" s="20" customFormat="1" ht="24" x14ac:dyDescent="0.2">
      <c r="A22" s="52">
        <v>1432</v>
      </c>
      <c r="B22" s="141"/>
      <c r="C22" s="51" t="s">
        <v>36</v>
      </c>
      <c r="D22" s="60">
        <f t="shared" si="0"/>
        <v>0</v>
      </c>
      <c r="E22" s="19"/>
      <c r="F22" s="19"/>
      <c r="G22" s="19"/>
      <c r="H22" s="19"/>
      <c r="I22" s="66"/>
      <c r="J22" s="19"/>
      <c r="K22" s="73"/>
      <c r="L22" s="73"/>
      <c r="M22" s="73"/>
      <c r="N22" s="73"/>
      <c r="O22" s="73"/>
      <c r="P22" s="73"/>
      <c r="Q22" s="671"/>
      <c r="R22" s="654"/>
    </row>
    <row r="23" spans="1:20" s="20" customFormat="1" x14ac:dyDescent="0.2">
      <c r="A23" s="52">
        <v>1543</v>
      </c>
      <c r="B23" s="141"/>
      <c r="C23" s="51" t="s">
        <v>37</v>
      </c>
      <c r="D23" s="60">
        <f>SUM(E23:P23)</f>
        <v>0</v>
      </c>
      <c r="E23" s="19"/>
      <c r="F23" s="19"/>
      <c r="G23" s="19"/>
      <c r="H23" s="19"/>
      <c r="I23" s="66"/>
      <c r="J23" s="19"/>
      <c r="K23" s="73"/>
      <c r="L23" s="73"/>
      <c r="M23" s="73"/>
      <c r="N23" s="73"/>
      <c r="O23" s="73"/>
      <c r="P23" s="73"/>
      <c r="Q23" s="671"/>
      <c r="R23" s="654"/>
    </row>
    <row r="24" spans="1:20" s="20" customFormat="1" x14ac:dyDescent="0.2">
      <c r="A24" s="52">
        <v>1611</v>
      </c>
      <c r="B24" s="141"/>
      <c r="C24" s="51" t="s">
        <v>120</v>
      </c>
      <c r="D24" s="60">
        <f t="shared" si="0"/>
        <v>0</v>
      </c>
      <c r="E24" s="19"/>
      <c r="F24" s="19"/>
      <c r="G24" s="19"/>
      <c r="H24" s="19"/>
      <c r="I24" s="19"/>
      <c r="J24" s="19"/>
      <c r="K24" s="73"/>
      <c r="L24" s="73"/>
      <c r="M24" s="73"/>
      <c r="N24" s="73"/>
      <c r="O24" s="73"/>
      <c r="P24" s="73"/>
      <c r="Q24" s="671"/>
      <c r="R24" s="654"/>
    </row>
    <row r="25" spans="1:20" s="20" customFormat="1" x14ac:dyDescent="0.2">
      <c r="A25" s="52">
        <v>1715</v>
      </c>
      <c r="B25" s="141"/>
      <c r="C25" s="51" t="s">
        <v>38</v>
      </c>
      <c r="D25" s="60">
        <f t="shared" si="0"/>
        <v>0</v>
      </c>
      <c r="E25" s="19"/>
      <c r="F25" s="19"/>
      <c r="G25" s="19"/>
      <c r="H25" s="19"/>
      <c r="I25" s="19"/>
      <c r="J25" s="19"/>
      <c r="K25" s="73"/>
      <c r="L25" s="73"/>
      <c r="M25" s="73"/>
      <c r="N25" s="73"/>
      <c r="O25" s="73"/>
      <c r="P25" s="73"/>
      <c r="Q25" s="671"/>
      <c r="R25" s="654"/>
    </row>
    <row r="26" spans="1:20" s="20" customFormat="1" x14ac:dyDescent="0.2">
      <c r="A26" s="52">
        <v>1719</v>
      </c>
      <c r="B26" s="141"/>
      <c r="C26" s="51" t="s">
        <v>39</v>
      </c>
      <c r="D26" s="60">
        <f t="shared" si="0"/>
        <v>0</v>
      </c>
      <c r="E26" s="19"/>
      <c r="F26" s="19"/>
      <c r="G26" s="19"/>
      <c r="H26" s="19"/>
      <c r="I26" s="19"/>
      <c r="J26" s="19"/>
      <c r="K26" s="73"/>
      <c r="L26" s="73"/>
      <c r="M26" s="73"/>
      <c r="N26" s="73"/>
      <c r="O26" s="73"/>
      <c r="P26" s="73"/>
      <c r="Q26" s="671"/>
      <c r="R26" s="654"/>
    </row>
    <row r="27" spans="1:20" s="20" customFormat="1" x14ac:dyDescent="0.2">
      <c r="A27" s="52">
        <v>1712</v>
      </c>
      <c r="B27" s="141"/>
      <c r="C27" s="51" t="s">
        <v>40</v>
      </c>
      <c r="D27" s="60">
        <f t="shared" si="0"/>
        <v>0</v>
      </c>
      <c r="E27" s="19"/>
      <c r="F27" s="19"/>
      <c r="G27" s="19"/>
      <c r="H27" s="19"/>
      <c r="I27" s="19"/>
      <c r="J27" s="19"/>
      <c r="K27" s="73"/>
      <c r="L27" s="73"/>
      <c r="M27" s="73"/>
      <c r="N27" s="73"/>
      <c r="O27" s="73"/>
      <c r="P27" s="73"/>
      <c r="Q27" s="672"/>
      <c r="R27" s="654"/>
    </row>
    <row r="28" spans="1:20" s="11" customFormat="1" ht="25.5" x14ac:dyDescent="0.2">
      <c r="A28" s="21"/>
      <c r="B28" s="142"/>
      <c r="C28" s="61" t="s">
        <v>16</v>
      </c>
      <c r="D28" s="64">
        <f>SUM(D13:D27)</f>
        <v>0</v>
      </c>
      <c r="E28" s="23">
        <f t="shared" ref="E28:P28" si="1">SUM(E13:E27)</f>
        <v>0</v>
      </c>
      <c r="F28" s="23">
        <f t="shared" si="1"/>
        <v>0</v>
      </c>
      <c r="G28" s="23">
        <f t="shared" si="1"/>
        <v>0</v>
      </c>
      <c r="H28" s="23">
        <f t="shared" si="1"/>
        <v>0</v>
      </c>
      <c r="I28" s="23">
        <f t="shared" si="1"/>
        <v>0</v>
      </c>
      <c r="J28" s="23">
        <f t="shared" si="1"/>
        <v>0</v>
      </c>
      <c r="K28" s="23">
        <f t="shared" si="1"/>
        <v>0</v>
      </c>
      <c r="L28" s="23">
        <f t="shared" si="1"/>
        <v>0</v>
      </c>
      <c r="M28" s="23">
        <f t="shared" si="1"/>
        <v>0</v>
      </c>
      <c r="N28" s="23">
        <f t="shared" si="1"/>
        <v>0</v>
      </c>
      <c r="O28" s="23">
        <f t="shared" si="1"/>
        <v>0</v>
      </c>
      <c r="P28" s="23">
        <f t="shared" si="1"/>
        <v>0</v>
      </c>
      <c r="Q28" s="24"/>
      <c r="R28" s="25"/>
      <c r="T28" s="45"/>
    </row>
    <row r="29" spans="1:20" s="20" customFormat="1" ht="24" x14ac:dyDescent="0.2">
      <c r="A29" s="53">
        <v>2111</v>
      </c>
      <c r="B29" s="141"/>
      <c r="C29" s="48" t="s">
        <v>41</v>
      </c>
      <c r="D29" s="60">
        <f t="shared" ref="D29:D92" si="2">SUM(E29:P29)</f>
        <v>0</v>
      </c>
      <c r="E29" s="27"/>
      <c r="F29" s="28"/>
      <c r="G29" s="28"/>
      <c r="H29" s="28"/>
      <c r="I29" s="27"/>
      <c r="J29" s="28"/>
      <c r="K29" s="28"/>
      <c r="L29" s="27"/>
      <c r="M29" s="28"/>
      <c r="N29" s="27"/>
      <c r="O29" s="28"/>
      <c r="P29" s="28"/>
      <c r="Q29" s="29"/>
    </row>
    <row r="30" spans="1:20" s="20" customFormat="1" ht="24" x14ac:dyDescent="0.2">
      <c r="A30" s="53">
        <v>2121</v>
      </c>
      <c r="B30" s="141"/>
      <c r="C30" s="48" t="s">
        <v>122</v>
      </c>
      <c r="D30" s="60">
        <f t="shared" si="2"/>
        <v>0</v>
      </c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/>
    </row>
    <row r="31" spans="1:20" s="20" customFormat="1" ht="36" x14ac:dyDescent="0.2">
      <c r="A31" s="53">
        <v>2141</v>
      </c>
      <c r="B31" s="141"/>
      <c r="C31" s="48" t="s">
        <v>42</v>
      </c>
      <c r="D31" s="60">
        <f t="shared" si="2"/>
        <v>0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9"/>
    </row>
    <row r="32" spans="1:20" s="20" customFormat="1" x14ac:dyDescent="0.2">
      <c r="A32" s="53">
        <v>2151</v>
      </c>
      <c r="B32" s="141"/>
      <c r="C32" s="48" t="s">
        <v>43</v>
      </c>
      <c r="D32" s="60">
        <f t="shared" si="2"/>
        <v>0</v>
      </c>
      <c r="E32" s="27"/>
      <c r="F32" s="28"/>
      <c r="G32" s="329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1:17" s="20" customFormat="1" x14ac:dyDescent="0.2">
      <c r="A33" s="53">
        <v>2161</v>
      </c>
      <c r="B33" s="141"/>
      <c r="C33" s="48" t="s">
        <v>44</v>
      </c>
      <c r="D33" s="60">
        <f t="shared" si="2"/>
        <v>0</v>
      </c>
      <c r="E33" s="27"/>
      <c r="F33" s="28"/>
      <c r="G33" s="27"/>
      <c r="H33" s="28"/>
      <c r="I33" s="27"/>
      <c r="J33" s="28"/>
      <c r="K33" s="27"/>
      <c r="L33" s="28"/>
      <c r="M33" s="27"/>
      <c r="N33" s="28"/>
      <c r="O33" s="27"/>
      <c r="P33" s="28"/>
      <c r="Q33" s="29"/>
    </row>
    <row r="34" spans="1:17" s="20" customFormat="1" x14ac:dyDescent="0.2">
      <c r="A34" s="53">
        <v>2171</v>
      </c>
      <c r="B34" s="141"/>
      <c r="C34" s="48" t="s">
        <v>45</v>
      </c>
      <c r="D34" s="60">
        <f t="shared" si="2"/>
        <v>0</v>
      </c>
      <c r="E34" s="27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9"/>
    </row>
    <row r="35" spans="1:17" s="20" customFormat="1" ht="24" x14ac:dyDescent="0.2">
      <c r="A35" s="53">
        <v>2211</v>
      </c>
      <c r="B35" s="141"/>
      <c r="C35" s="48" t="s">
        <v>46</v>
      </c>
      <c r="D35" s="60">
        <f t="shared" si="2"/>
        <v>0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9"/>
    </row>
    <row r="36" spans="1:17" s="20" customFormat="1" x14ac:dyDescent="0.2">
      <c r="A36" s="53">
        <v>2221</v>
      </c>
      <c r="B36" s="141"/>
      <c r="C36" s="48" t="s">
        <v>47</v>
      </c>
      <c r="D36" s="60">
        <f t="shared" si="2"/>
        <v>0</v>
      </c>
      <c r="E36" s="2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9"/>
    </row>
    <row r="37" spans="1:17" s="20" customFormat="1" x14ac:dyDescent="0.2">
      <c r="A37" s="53">
        <v>2231</v>
      </c>
      <c r="B37" s="141"/>
      <c r="C37" s="48" t="s">
        <v>48</v>
      </c>
      <c r="D37" s="60">
        <f t="shared" si="2"/>
        <v>0</v>
      </c>
      <c r="E37" s="27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1:17" s="20" customFormat="1" x14ac:dyDescent="0.2">
      <c r="A38" s="53">
        <v>2411</v>
      </c>
      <c r="B38" s="141"/>
      <c r="C38" s="48" t="s">
        <v>49</v>
      </c>
      <c r="D38" s="60">
        <f t="shared" si="2"/>
        <v>0</v>
      </c>
      <c r="E38" s="27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</row>
    <row r="39" spans="1:17" s="20" customFormat="1" x14ac:dyDescent="0.2">
      <c r="A39" s="53">
        <v>2421</v>
      </c>
      <c r="B39" s="141"/>
      <c r="C39" s="48" t="s">
        <v>50</v>
      </c>
      <c r="D39" s="60">
        <f t="shared" si="2"/>
        <v>0</v>
      </c>
      <c r="E39" s="2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/>
    </row>
    <row r="40" spans="1:17" s="20" customFormat="1" x14ac:dyDescent="0.2">
      <c r="A40" s="53">
        <v>2431</v>
      </c>
      <c r="B40" s="141"/>
      <c r="C40" s="48" t="s">
        <v>51</v>
      </c>
      <c r="D40" s="60">
        <f t="shared" si="2"/>
        <v>0</v>
      </c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9"/>
    </row>
    <row r="41" spans="1:17" s="20" customFormat="1" x14ac:dyDescent="0.2">
      <c r="A41" s="53">
        <v>2441</v>
      </c>
      <c r="B41" s="141"/>
      <c r="C41" s="48" t="s">
        <v>52</v>
      </c>
      <c r="D41" s="60">
        <f t="shared" si="2"/>
        <v>0</v>
      </c>
      <c r="E41" s="27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9"/>
    </row>
    <row r="42" spans="1:17" s="20" customFormat="1" x14ac:dyDescent="0.2">
      <c r="A42" s="53">
        <v>2451</v>
      </c>
      <c r="B42" s="141"/>
      <c r="C42" s="48" t="s">
        <v>53</v>
      </c>
      <c r="D42" s="60">
        <f t="shared" si="2"/>
        <v>0</v>
      </c>
      <c r="E42" s="27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1:17" s="20" customFormat="1" x14ac:dyDescent="0.2">
      <c r="A43" s="53">
        <v>2461</v>
      </c>
      <c r="B43" s="141"/>
      <c r="C43" s="48" t="s">
        <v>54</v>
      </c>
      <c r="D43" s="60">
        <f t="shared" si="2"/>
        <v>0</v>
      </c>
      <c r="E43" s="27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9"/>
    </row>
    <row r="44" spans="1:17" s="20" customFormat="1" x14ac:dyDescent="0.2">
      <c r="A44" s="54">
        <v>2471</v>
      </c>
      <c r="B44" s="141"/>
      <c r="C44" s="48" t="s">
        <v>55</v>
      </c>
      <c r="D44" s="60">
        <f t="shared" si="2"/>
        <v>0</v>
      </c>
      <c r="E44" s="27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9"/>
    </row>
    <row r="45" spans="1:17" s="20" customFormat="1" x14ac:dyDescent="0.2">
      <c r="A45" s="54">
        <v>2481</v>
      </c>
      <c r="B45" s="141"/>
      <c r="C45" s="48" t="s">
        <v>56</v>
      </c>
      <c r="D45" s="60">
        <f t="shared" si="2"/>
        <v>0</v>
      </c>
      <c r="E45" s="27"/>
      <c r="F45" s="27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/>
    </row>
    <row r="46" spans="1:17" s="20" customFormat="1" ht="24" x14ac:dyDescent="0.2">
      <c r="A46" s="53">
        <v>2491</v>
      </c>
      <c r="B46" s="141"/>
      <c r="C46" s="48" t="s">
        <v>57</v>
      </c>
      <c r="D46" s="60">
        <f t="shared" si="2"/>
        <v>0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9"/>
    </row>
    <row r="47" spans="1:17" s="20" customFormat="1" x14ac:dyDescent="0.2">
      <c r="A47" s="53">
        <v>2511</v>
      </c>
      <c r="B47" s="141"/>
      <c r="C47" s="48" t="s">
        <v>58</v>
      </c>
      <c r="D47" s="60">
        <f t="shared" si="2"/>
        <v>0</v>
      </c>
      <c r="E47" s="27"/>
      <c r="F47" s="28"/>
      <c r="G47" s="27"/>
      <c r="H47" s="28"/>
      <c r="I47" s="28"/>
      <c r="J47" s="28"/>
      <c r="K47" s="27"/>
      <c r="L47" s="28"/>
      <c r="M47" s="28"/>
      <c r="N47" s="28"/>
      <c r="O47" s="28"/>
      <c r="P47" s="28"/>
      <c r="Q47" s="29"/>
    </row>
    <row r="48" spans="1:17" s="20" customFormat="1" x14ac:dyDescent="0.2">
      <c r="A48" s="53">
        <v>2521</v>
      </c>
      <c r="B48" s="141"/>
      <c r="C48" s="48" t="s">
        <v>59</v>
      </c>
      <c r="D48" s="60">
        <f t="shared" si="2"/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9"/>
    </row>
    <row r="49" spans="1:17" s="20" customFormat="1" x14ac:dyDescent="0.2">
      <c r="A49" s="53">
        <v>2531</v>
      </c>
      <c r="B49" s="141"/>
      <c r="C49" s="48" t="s">
        <v>60</v>
      </c>
      <c r="D49" s="60">
        <f t="shared" si="2"/>
        <v>0</v>
      </c>
      <c r="E49" s="27"/>
      <c r="F49" s="28"/>
      <c r="G49" s="28"/>
      <c r="H49" s="28"/>
      <c r="I49" s="28"/>
      <c r="J49" s="28"/>
      <c r="K49" s="28"/>
      <c r="L49" s="27"/>
      <c r="M49" s="28"/>
      <c r="N49" s="28"/>
      <c r="O49" s="28"/>
      <c r="P49" s="28"/>
      <c r="Q49" s="29"/>
    </row>
    <row r="50" spans="1:17" s="20" customFormat="1" ht="24" x14ac:dyDescent="0.2">
      <c r="A50" s="53">
        <v>2541</v>
      </c>
      <c r="B50" s="141"/>
      <c r="C50" s="48" t="s">
        <v>61</v>
      </c>
      <c r="D50" s="60">
        <f t="shared" si="2"/>
        <v>0</v>
      </c>
      <c r="E50" s="27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9"/>
    </row>
    <row r="51" spans="1:17" s="20" customFormat="1" ht="24" x14ac:dyDescent="0.2">
      <c r="A51" s="53">
        <v>2551</v>
      </c>
      <c r="B51" s="141"/>
      <c r="C51" s="48" t="s">
        <v>62</v>
      </c>
      <c r="D51" s="60">
        <f t="shared" si="2"/>
        <v>0</v>
      </c>
      <c r="E51" s="2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9"/>
    </row>
    <row r="52" spans="1:17" s="20" customFormat="1" x14ac:dyDescent="0.2">
      <c r="A52" s="53">
        <v>2561</v>
      </c>
      <c r="B52" s="141"/>
      <c r="C52" s="48" t="s">
        <v>63</v>
      </c>
      <c r="D52" s="60">
        <f t="shared" si="2"/>
        <v>0</v>
      </c>
      <c r="E52" s="27"/>
      <c r="F52" s="28"/>
      <c r="G52" s="28"/>
      <c r="H52" s="28"/>
      <c r="I52" s="27"/>
      <c r="J52" s="28"/>
      <c r="K52" s="28"/>
      <c r="L52" s="27"/>
      <c r="M52" s="28"/>
      <c r="N52" s="28"/>
      <c r="O52" s="27"/>
      <c r="P52" s="28"/>
      <c r="Q52" s="29"/>
    </row>
    <row r="53" spans="1:17" s="20" customFormat="1" x14ac:dyDescent="0.2">
      <c r="A53" s="53">
        <v>2591</v>
      </c>
      <c r="B53" s="141"/>
      <c r="C53" s="48" t="s">
        <v>64</v>
      </c>
      <c r="D53" s="60">
        <f t="shared" si="2"/>
        <v>0</v>
      </c>
      <c r="E53" s="2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9"/>
    </row>
    <row r="54" spans="1:17" s="20" customFormat="1" x14ac:dyDescent="0.2">
      <c r="A54" s="53">
        <v>2611</v>
      </c>
      <c r="B54" s="141"/>
      <c r="C54" s="48" t="s">
        <v>65</v>
      </c>
      <c r="D54" s="60">
        <f t="shared" si="2"/>
        <v>0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9"/>
    </row>
    <row r="55" spans="1:17" s="20" customFormat="1" x14ac:dyDescent="0.2">
      <c r="A55" s="53">
        <v>2612</v>
      </c>
      <c r="B55" s="141"/>
      <c r="C55" s="48" t="s">
        <v>66</v>
      </c>
      <c r="D55" s="60">
        <f t="shared" si="2"/>
        <v>0</v>
      </c>
      <c r="E55" s="27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9"/>
    </row>
    <row r="56" spans="1:17" s="20" customFormat="1" x14ac:dyDescent="0.2">
      <c r="A56" s="53">
        <v>2711</v>
      </c>
      <c r="B56" s="141"/>
      <c r="C56" s="48" t="s">
        <v>67</v>
      </c>
      <c r="D56" s="60">
        <f t="shared" si="2"/>
        <v>0</v>
      </c>
      <c r="E56" s="27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9"/>
    </row>
    <row r="57" spans="1:17" s="20" customFormat="1" x14ac:dyDescent="0.2">
      <c r="A57" s="53">
        <v>2721</v>
      </c>
      <c r="B57" s="141"/>
      <c r="C57" s="48" t="s">
        <v>68</v>
      </c>
      <c r="D57" s="60">
        <f t="shared" si="2"/>
        <v>0</v>
      </c>
      <c r="E57" s="27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</row>
    <row r="58" spans="1:17" s="20" customFormat="1" x14ac:dyDescent="0.2">
      <c r="A58" s="53">
        <v>2731</v>
      </c>
      <c r="B58" s="141"/>
      <c r="C58" s="48" t="s">
        <v>69</v>
      </c>
      <c r="D58" s="60">
        <f t="shared" si="2"/>
        <v>0</v>
      </c>
      <c r="E58" s="27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9"/>
    </row>
    <row r="59" spans="1:17" s="20" customFormat="1" x14ac:dyDescent="0.2">
      <c r="A59" s="53">
        <v>2911</v>
      </c>
      <c r="B59" s="141"/>
      <c r="C59" s="50" t="s">
        <v>70</v>
      </c>
      <c r="D59" s="60">
        <f t="shared" si="2"/>
        <v>0</v>
      </c>
      <c r="E59" s="27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9"/>
    </row>
    <row r="60" spans="1:17" s="20" customFormat="1" ht="24" x14ac:dyDescent="0.2">
      <c r="A60" s="53">
        <v>2921</v>
      </c>
      <c r="B60" s="141"/>
      <c r="C60" s="50" t="s">
        <v>71</v>
      </c>
      <c r="D60" s="60">
        <f t="shared" si="2"/>
        <v>0</v>
      </c>
      <c r="E60" s="27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9"/>
    </row>
    <row r="61" spans="1:17" s="20" customFormat="1" ht="36" x14ac:dyDescent="0.2">
      <c r="A61" s="53">
        <v>2931</v>
      </c>
      <c r="B61" s="141"/>
      <c r="C61" s="50" t="s">
        <v>72</v>
      </c>
      <c r="D61" s="60">
        <f t="shared" si="2"/>
        <v>0</v>
      </c>
      <c r="E61" s="27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9"/>
    </row>
    <row r="62" spans="1:17" s="20" customFormat="1" ht="36" x14ac:dyDescent="0.2">
      <c r="A62" s="53">
        <v>2941</v>
      </c>
      <c r="B62" s="141"/>
      <c r="C62" s="50" t="s">
        <v>73</v>
      </c>
      <c r="D62" s="60">
        <f t="shared" si="2"/>
        <v>0</v>
      </c>
      <c r="E62" s="27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9"/>
    </row>
    <row r="63" spans="1:17" s="20" customFormat="1" ht="36" x14ac:dyDescent="0.2">
      <c r="A63" s="53">
        <v>2951</v>
      </c>
      <c r="B63" s="141"/>
      <c r="C63" s="50" t="s">
        <v>74</v>
      </c>
      <c r="D63" s="60">
        <f t="shared" si="2"/>
        <v>0</v>
      </c>
      <c r="E63" s="27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9"/>
    </row>
    <row r="64" spans="1:17" s="20" customFormat="1" ht="24" x14ac:dyDescent="0.2">
      <c r="A64" s="53">
        <v>2961</v>
      </c>
      <c r="B64" s="141"/>
      <c r="C64" s="50" t="s">
        <v>75</v>
      </c>
      <c r="D64" s="60">
        <f>SUM(G64:P64)</f>
        <v>0</v>
      </c>
      <c r="E64" s="66"/>
      <c r="G64" s="27"/>
      <c r="H64" s="27"/>
      <c r="J64" s="27"/>
      <c r="L64" s="27"/>
      <c r="M64" s="27"/>
      <c r="N64" s="27"/>
      <c r="O64" s="27"/>
      <c r="P64" s="27"/>
      <c r="Q64" s="29"/>
    </row>
    <row r="65" spans="1:18" s="20" customFormat="1" ht="24" x14ac:dyDescent="0.2">
      <c r="A65" s="53">
        <v>2981</v>
      </c>
      <c r="B65" s="141"/>
      <c r="C65" s="50" t="s">
        <v>76</v>
      </c>
      <c r="D65" s="60">
        <f t="shared" si="2"/>
        <v>0</v>
      </c>
      <c r="E65" s="27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9"/>
    </row>
    <row r="66" spans="1:18" s="20" customFormat="1" ht="24" x14ac:dyDescent="0.2">
      <c r="A66" s="53">
        <v>2991</v>
      </c>
      <c r="B66" s="141"/>
      <c r="C66" s="50" t="s">
        <v>77</v>
      </c>
      <c r="D66" s="60">
        <f t="shared" si="2"/>
        <v>0</v>
      </c>
      <c r="E66" s="27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9"/>
    </row>
    <row r="67" spans="1:18" s="11" customFormat="1" ht="25.5" x14ac:dyDescent="0.2">
      <c r="A67" s="21"/>
      <c r="B67" s="142"/>
      <c r="C67" s="61" t="s">
        <v>17</v>
      </c>
      <c r="D67" s="65">
        <f>SUM(D29:D66)</f>
        <v>0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4"/>
      <c r="R67" s="25">
        <f>SUM(E67:Q67)</f>
        <v>0</v>
      </c>
    </row>
    <row r="68" spans="1:18" s="20" customFormat="1" x14ac:dyDescent="0.2">
      <c r="A68" s="53">
        <v>3111</v>
      </c>
      <c r="B68" s="141"/>
      <c r="C68" s="48" t="s">
        <v>79</v>
      </c>
      <c r="D68" s="60">
        <f t="shared" si="2"/>
        <v>0</v>
      </c>
      <c r="E68" s="27"/>
      <c r="F68" s="27"/>
      <c r="H68" s="27"/>
      <c r="I68" s="27"/>
      <c r="J68" s="27"/>
      <c r="K68" s="27"/>
      <c r="L68" s="27"/>
      <c r="M68" s="27"/>
      <c r="N68" s="27"/>
      <c r="O68" s="27"/>
      <c r="P68" s="27"/>
      <c r="Q68" s="29"/>
    </row>
    <row r="69" spans="1:18" s="20" customFormat="1" x14ac:dyDescent="0.2">
      <c r="A69" s="53">
        <v>3121</v>
      </c>
      <c r="B69" s="141"/>
      <c r="C69" s="48" t="s">
        <v>80</v>
      </c>
      <c r="D69" s="60">
        <f t="shared" si="2"/>
        <v>0</v>
      </c>
      <c r="E69" s="27"/>
      <c r="F69" s="28"/>
      <c r="G69" s="28"/>
      <c r="H69" s="28"/>
      <c r="I69" s="28"/>
      <c r="J69" s="27"/>
      <c r="K69" s="28"/>
      <c r="L69" s="27"/>
      <c r="M69" s="28"/>
      <c r="N69" s="27"/>
      <c r="O69" s="28"/>
      <c r="P69" s="28"/>
      <c r="Q69" s="29"/>
    </row>
    <row r="70" spans="1:18" s="20" customFormat="1" x14ac:dyDescent="0.2">
      <c r="A70" s="53">
        <v>3141</v>
      </c>
      <c r="B70" s="141"/>
      <c r="C70" s="48" t="s">
        <v>81</v>
      </c>
      <c r="D70" s="60">
        <f>SUM(E70:P70)</f>
        <v>0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9"/>
    </row>
    <row r="71" spans="1:18" s="20" customFormat="1" x14ac:dyDescent="0.2">
      <c r="A71" s="53">
        <v>3151</v>
      </c>
      <c r="B71" s="141"/>
      <c r="C71" s="48" t="s">
        <v>82</v>
      </c>
      <c r="D71" s="60">
        <f>SUM(E71:P71)</f>
        <v>0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9"/>
    </row>
    <row r="72" spans="1:18" s="20" customFormat="1" ht="24" x14ac:dyDescent="0.2">
      <c r="A72" s="53">
        <v>3171</v>
      </c>
      <c r="B72" s="141"/>
      <c r="C72" s="48" t="s">
        <v>83</v>
      </c>
      <c r="D72" s="60">
        <f t="shared" si="2"/>
        <v>0</v>
      </c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9"/>
    </row>
    <row r="73" spans="1:18" s="20" customFormat="1" x14ac:dyDescent="0.2">
      <c r="A73" s="53">
        <v>3181</v>
      </c>
      <c r="B73" s="141"/>
      <c r="C73" s="48" t="s">
        <v>84</v>
      </c>
      <c r="D73" s="60">
        <f t="shared" si="2"/>
        <v>0</v>
      </c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9"/>
    </row>
    <row r="74" spans="1:18" s="20" customFormat="1" x14ac:dyDescent="0.2">
      <c r="A74" s="53">
        <v>3221</v>
      </c>
      <c r="B74" s="141"/>
      <c r="C74" s="48" t="s">
        <v>85</v>
      </c>
      <c r="D74" s="60">
        <f t="shared" si="2"/>
        <v>0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9"/>
    </row>
    <row r="75" spans="1:18" s="20" customFormat="1" x14ac:dyDescent="0.2">
      <c r="A75" s="55">
        <v>3231</v>
      </c>
      <c r="B75" s="143"/>
      <c r="C75" s="49" t="s">
        <v>86</v>
      </c>
      <c r="D75" s="60">
        <f t="shared" si="2"/>
        <v>0</v>
      </c>
      <c r="E75" s="27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9"/>
    </row>
    <row r="76" spans="1:18" s="20" customFormat="1" ht="24" x14ac:dyDescent="0.2">
      <c r="A76" s="53">
        <v>3261</v>
      </c>
      <c r="B76" s="141"/>
      <c r="C76" s="48" t="s">
        <v>87</v>
      </c>
      <c r="D76" s="60">
        <f t="shared" si="2"/>
        <v>0</v>
      </c>
      <c r="E76" s="27"/>
      <c r="F76" s="28"/>
      <c r="G76" s="28"/>
      <c r="H76" s="27"/>
      <c r="I76" s="27"/>
      <c r="J76" s="28"/>
      <c r="K76" s="28"/>
      <c r="L76" s="28"/>
      <c r="M76" s="28"/>
      <c r="N76" s="28"/>
      <c r="O76" s="28"/>
      <c r="P76" s="28"/>
      <c r="Q76" s="29"/>
    </row>
    <row r="77" spans="1:18" s="20" customFormat="1" ht="24" x14ac:dyDescent="0.2">
      <c r="A77" s="53">
        <v>3311</v>
      </c>
      <c r="B77" s="141"/>
      <c r="C77" s="48" t="s">
        <v>88</v>
      </c>
      <c r="D77" s="60">
        <f t="shared" si="2"/>
        <v>0</v>
      </c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9"/>
    </row>
    <row r="78" spans="1:18" s="20" customFormat="1" ht="24" x14ac:dyDescent="0.2">
      <c r="A78" s="53">
        <v>3331</v>
      </c>
      <c r="B78" s="141"/>
      <c r="C78" s="48" t="s">
        <v>89</v>
      </c>
      <c r="D78" s="60">
        <f t="shared" si="2"/>
        <v>0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9"/>
    </row>
    <row r="79" spans="1:18" s="20" customFormat="1" x14ac:dyDescent="0.2">
      <c r="A79" s="53">
        <v>3341</v>
      </c>
      <c r="B79" s="141"/>
      <c r="C79" s="48" t="s">
        <v>90</v>
      </c>
      <c r="D79" s="60">
        <f t="shared" si="2"/>
        <v>0</v>
      </c>
      <c r="E79" s="27"/>
      <c r="F79" s="95"/>
      <c r="G79" s="95"/>
      <c r="H79" s="95"/>
      <c r="I79" s="95"/>
      <c r="J79" s="95"/>
      <c r="K79" s="95"/>
      <c r="L79" s="27"/>
      <c r="M79" s="95"/>
      <c r="N79" s="95"/>
      <c r="O79" s="95"/>
      <c r="P79" s="95"/>
      <c r="Q79" s="29"/>
    </row>
    <row r="80" spans="1:18" s="20" customFormat="1" x14ac:dyDescent="0.2">
      <c r="A80" s="53">
        <v>3342</v>
      </c>
      <c r="B80" s="141"/>
      <c r="C80" s="48" t="s">
        <v>91</v>
      </c>
      <c r="D80" s="60">
        <f t="shared" si="2"/>
        <v>0</v>
      </c>
      <c r="E80" s="27"/>
      <c r="F80" s="95"/>
      <c r="G80" s="95"/>
      <c r="H80" s="95"/>
      <c r="I80" s="95"/>
      <c r="J80" s="95"/>
      <c r="K80" s="95"/>
      <c r="L80" s="27"/>
      <c r="M80" s="95"/>
      <c r="N80" s="95"/>
      <c r="O80" s="95"/>
      <c r="P80" s="95"/>
      <c r="Q80" s="29"/>
    </row>
    <row r="81" spans="1:17" s="20" customFormat="1" ht="24" x14ac:dyDescent="0.2">
      <c r="A81" s="53">
        <v>3361</v>
      </c>
      <c r="B81" s="141"/>
      <c r="C81" s="48" t="s">
        <v>92</v>
      </c>
      <c r="D81" s="60">
        <f t="shared" si="2"/>
        <v>0</v>
      </c>
      <c r="E81" s="27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9"/>
    </row>
    <row r="82" spans="1:17" s="20" customFormat="1" x14ac:dyDescent="0.2">
      <c r="A82" s="53">
        <v>3362</v>
      </c>
      <c r="B82" s="141"/>
      <c r="C82" s="48" t="s">
        <v>93</v>
      </c>
      <c r="D82" s="60">
        <f t="shared" si="2"/>
        <v>0</v>
      </c>
      <c r="E82" s="27"/>
      <c r="F82" s="28"/>
      <c r="G82" s="28"/>
      <c r="H82" s="28"/>
      <c r="I82" s="28"/>
      <c r="J82" s="28"/>
      <c r="K82" s="28"/>
      <c r="L82" s="28"/>
      <c r="M82" s="27"/>
      <c r="N82" s="28"/>
      <c r="O82" s="28"/>
      <c r="P82" s="28"/>
      <c r="Q82" s="29"/>
    </row>
    <row r="83" spans="1:17" s="20" customFormat="1" x14ac:dyDescent="0.2">
      <c r="A83" s="53">
        <v>3381</v>
      </c>
      <c r="B83" s="141"/>
      <c r="C83" s="48" t="s">
        <v>94</v>
      </c>
      <c r="D83" s="60">
        <f t="shared" si="2"/>
        <v>0</v>
      </c>
      <c r="E83" s="27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9"/>
    </row>
    <row r="84" spans="1:17" s="20" customFormat="1" ht="24" x14ac:dyDescent="0.2">
      <c r="A84" s="53">
        <v>3391</v>
      </c>
      <c r="B84" s="141"/>
      <c r="C84" s="48" t="s">
        <v>95</v>
      </c>
      <c r="D84" s="60">
        <f t="shared" si="2"/>
        <v>0</v>
      </c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9"/>
    </row>
    <row r="85" spans="1:17" s="20" customFormat="1" x14ac:dyDescent="0.2">
      <c r="A85" s="53">
        <v>3411</v>
      </c>
      <c r="B85" s="141"/>
      <c r="C85" s="48" t="s">
        <v>96</v>
      </c>
      <c r="D85" s="60">
        <f t="shared" si="2"/>
        <v>0</v>
      </c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9"/>
    </row>
    <row r="86" spans="1:17" s="20" customFormat="1" x14ac:dyDescent="0.2">
      <c r="A86" s="53">
        <v>3451</v>
      </c>
      <c r="B86" s="141"/>
      <c r="C86" s="48" t="s">
        <v>97</v>
      </c>
      <c r="D86" s="60">
        <f t="shared" si="2"/>
        <v>0</v>
      </c>
      <c r="E86" s="329"/>
      <c r="F86" s="28"/>
      <c r="G86" s="28"/>
      <c r="H86" s="28"/>
      <c r="I86" s="27"/>
      <c r="J86" s="28"/>
      <c r="K86" s="28"/>
      <c r="L86" s="28"/>
      <c r="M86" s="28"/>
      <c r="N86" s="27"/>
      <c r="O86" s="28"/>
      <c r="P86" s="28"/>
      <c r="Q86" s="29"/>
    </row>
    <row r="87" spans="1:17" s="20" customFormat="1" x14ac:dyDescent="0.2">
      <c r="A87" s="53">
        <v>3471</v>
      </c>
      <c r="B87" s="141"/>
      <c r="C87" s="48" t="s">
        <v>98</v>
      </c>
      <c r="D87" s="60">
        <f t="shared" si="2"/>
        <v>0</v>
      </c>
      <c r="E87" s="27"/>
      <c r="F87" s="28"/>
      <c r="G87" s="28"/>
      <c r="H87" s="28"/>
      <c r="I87" s="27"/>
      <c r="J87" s="28"/>
      <c r="K87" s="28"/>
      <c r="L87" s="28"/>
      <c r="M87" s="28"/>
      <c r="N87" s="27"/>
      <c r="O87" s="28"/>
      <c r="P87" s="28"/>
      <c r="Q87" s="29"/>
    </row>
    <row r="88" spans="1:17" s="20" customFormat="1" ht="24" x14ac:dyDescent="0.2">
      <c r="A88" s="53">
        <v>3511</v>
      </c>
      <c r="B88" s="141"/>
      <c r="C88" s="48" t="s">
        <v>99</v>
      </c>
      <c r="D88" s="60">
        <f t="shared" si="2"/>
        <v>0</v>
      </c>
      <c r="E88" s="27"/>
      <c r="F88" s="28"/>
      <c r="G88" s="28"/>
      <c r="H88" s="28"/>
      <c r="I88" s="27"/>
      <c r="J88" s="28"/>
      <c r="K88" s="28"/>
      <c r="L88" s="28"/>
      <c r="M88" s="27"/>
      <c r="N88" s="28"/>
      <c r="O88" s="28"/>
      <c r="P88" s="28"/>
      <c r="Q88" s="29"/>
    </row>
    <row r="89" spans="1:17" s="33" customFormat="1" ht="36" x14ac:dyDescent="0.2">
      <c r="A89" s="53">
        <v>3531</v>
      </c>
      <c r="B89" s="141"/>
      <c r="C89" s="48" t="s">
        <v>100</v>
      </c>
      <c r="D89" s="60">
        <f t="shared" si="2"/>
        <v>0</v>
      </c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32"/>
    </row>
    <row r="90" spans="1:17" s="20" customFormat="1" ht="36" x14ac:dyDescent="0.2">
      <c r="A90" s="53">
        <v>3541</v>
      </c>
      <c r="B90" s="141"/>
      <c r="C90" s="48" t="s">
        <v>101</v>
      </c>
      <c r="D90" s="60">
        <f t="shared" si="2"/>
        <v>0</v>
      </c>
      <c r="E90" s="27"/>
      <c r="F90" s="27"/>
      <c r="G90" s="27"/>
      <c r="H90" s="28"/>
      <c r="I90" s="27"/>
      <c r="J90" s="28"/>
      <c r="K90" s="27"/>
      <c r="L90" s="28"/>
      <c r="M90" s="27"/>
      <c r="N90" s="28"/>
      <c r="O90" s="27"/>
      <c r="P90" s="28"/>
      <c r="Q90" s="29"/>
    </row>
    <row r="91" spans="1:17" s="20" customFormat="1" ht="24" x14ac:dyDescent="0.2">
      <c r="A91" s="53">
        <v>3551</v>
      </c>
      <c r="B91" s="141"/>
      <c r="C91" s="48" t="s">
        <v>102</v>
      </c>
      <c r="D91" s="60">
        <f t="shared" si="2"/>
        <v>0</v>
      </c>
      <c r="E91" s="27"/>
      <c r="F91" s="28"/>
      <c r="G91" s="28"/>
      <c r="H91" s="27"/>
      <c r="I91" s="28"/>
      <c r="J91" s="27"/>
      <c r="K91" s="28"/>
      <c r="L91" s="27"/>
      <c r="M91" s="28"/>
      <c r="N91" s="27"/>
      <c r="O91" s="28"/>
      <c r="P91" s="27"/>
      <c r="Q91" s="29"/>
    </row>
    <row r="92" spans="1:17" s="20" customFormat="1" ht="24" x14ac:dyDescent="0.2">
      <c r="A92" s="53">
        <v>3571</v>
      </c>
      <c r="B92" s="141"/>
      <c r="C92" s="48" t="s">
        <v>103</v>
      </c>
      <c r="D92" s="60">
        <f t="shared" si="2"/>
        <v>0</v>
      </c>
      <c r="E92" s="27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9"/>
    </row>
    <row r="93" spans="1:17" s="20" customFormat="1" ht="24" x14ac:dyDescent="0.2">
      <c r="A93" s="53">
        <v>3572</v>
      </c>
      <c r="B93" s="141"/>
      <c r="C93" s="48" t="s">
        <v>104</v>
      </c>
      <c r="D93" s="60">
        <f t="shared" ref="D93:D104" si="3">SUM(E93:P93)</f>
        <v>0</v>
      </c>
      <c r="E93" s="27"/>
      <c r="F93" s="28"/>
      <c r="G93" s="28"/>
      <c r="H93" s="95"/>
      <c r="I93" s="28"/>
      <c r="J93" s="28"/>
      <c r="K93" s="28"/>
      <c r="L93" s="28"/>
      <c r="M93" s="28"/>
      <c r="N93" s="28"/>
      <c r="O93" s="28"/>
      <c r="P93" s="28"/>
      <c r="Q93" s="29"/>
    </row>
    <row r="94" spans="1:17" s="20" customFormat="1" x14ac:dyDescent="0.2">
      <c r="A94" s="53">
        <v>3581</v>
      </c>
      <c r="B94" s="141"/>
      <c r="C94" s="48" t="s">
        <v>105</v>
      </c>
      <c r="D94" s="60">
        <f t="shared" si="3"/>
        <v>0</v>
      </c>
      <c r="E94" s="27"/>
      <c r="F94" s="28"/>
      <c r="G94" s="28"/>
      <c r="H94" s="28"/>
      <c r="I94" s="27"/>
      <c r="J94" s="28"/>
      <c r="K94" s="28"/>
      <c r="L94" s="28"/>
      <c r="M94" s="27"/>
      <c r="N94" s="28"/>
      <c r="O94" s="28"/>
      <c r="P94" s="28"/>
      <c r="Q94" s="29"/>
    </row>
    <row r="95" spans="1:17" s="20" customFormat="1" x14ac:dyDescent="0.2">
      <c r="A95" s="53">
        <v>3591</v>
      </c>
      <c r="B95" s="141"/>
      <c r="C95" s="48" t="s">
        <v>106</v>
      </c>
      <c r="D95" s="60">
        <f t="shared" si="3"/>
        <v>0</v>
      </c>
      <c r="E95" s="27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9"/>
    </row>
    <row r="96" spans="1:17" s="20" customFormat="1" ht="40.5" customHeight="1" x14ac:dyDescent="0.2">
      <c r="A96" s="53">
        <v>3621</v>
      </c>
      <c r="B96" s="141"/>
      <c r="C96" s="48" t="s">
        <v>107</v>
      </c>
      <c r="D96" s="60">
        <f t="shared" si="3"/>
        <v>0</v>
      </c>
      <c r="E96" s="27"/>
      <c r="F96" s="27"/>
      <c r="G96" s="27"/>
      <c r="H96" s="28"/>
      <c r="I96" s="28"/>
      <c r="J96" s="28"/>
      <c r="K96" s="28"/>
      <c r="L96" s="28"/>
      <c r="M96" s="28"/>
      <c r="N96" s="28"/>
      <c r="O96" s="28"/>
      <c r="P96" s="28"/>
      <c r="Q96" s="29"/>
    </row>
    <row r="97" spans="1:18" s="20" customFormat="1" ht="18.75" customHeight="1" x14ac:dyDescent="0.2">
      <c r="A97" s="53">
        <v>3711</v>
      </c>
      <c r="B97" s="141"/>
      <c r="C97" s="48" t="s">
        <v>108</v>
      </c>
      <c r="D97" s="60">
        <f t="shared" si="3"/>
        <v>0</v>
      </c>
      <c r="E97" s="27"/>
      <c r="F97" s="28"/>
      <c r="G97" s="28"/>
      <c r="H97" s="27"/>
      <c r="I97" s="28"/>
      <c r="J97" s="28"/>
      <c r="K97" s="27"/>
      <c r="L97" s="27"/>
      <c r="M97" s="28"/>
      <c r="N97" s="27"/>
      <c r="O97" s="28"/>
      <c r="P97" s="28"/>
      <c r="Q97" s="29"/>
    </row>
    <row r="98" spans="1:18" s="33" customFormat="1" ht="17.25" customHeight="1" x14ac:dyDescent="0.2">
      <c r="A98" s="53">
        <v>3721</v>
      </c>
      <c r="B98" s="141"/>
      <c r="C98" s="48" t="s">
        <v>109</v>
      </c>
      <c r="D98" s="60">
        <f t="shared" si="3"/>
        <v>0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32"/>
    </row>
    <row r="99" spans="1:18" s="33" customFormat="1" x14ac:dyDescent="0.2">
      <c r="A99" s="53">
        <v>3751</v>
      </c>
      <c r="B99" s="141"/>
      <c r="C99" s="48" t="s">
        <v>110</v>
      </c>
      <c r="D99" s="60">
        <f t="shared" si="3"/>
        <v>0</v>
      </c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32"/>
    </row>
    <row r="100" spans="1:18" s="33" customFormat="1" x14ac:dyDescent="0.2">
      <c r="A100" s="53">
        <v>3791</v>
      </c>
      <c r="B100" s="141"/>
      <c r="C100" s="48" t="s">
        <v>111</v>
      </c>
      <c r="D100" s="60">
        <f t="shared" si="3"/>
        <v>0</v>
      </c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32"/>
    </row>
    <row r="101" spans="1:18" s="33" customFormat="1" x14ac:dyDescent="0.2">
      <c r="A101" s="53">
        <v>3821</v>
      </c>
      <c r="B101" s="141"/>
      <c r="C101" s="48" t="s">
        <v>112</v>
      </c>
      <c r="D101" s="60">
        <f t="shared" si="3"/>
        <v>0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32"/>
    </row>
    <row r="102" spans="1:18" s="33" customFormat="1" x14ac:dyDescent="0.2">
      <c r="A102" s="53">
        <v>3822</v>
      </c>
      <c r="B102" s="141"/>
      <c r="C102" s="48" t="s">
        <v>113</v>
      </c>
      <c r="D102" s="60">
        <f t="shared" si="3"/>
        <v>0</v>
      </c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32"/>
    </row>
    <row r="103" spans="1:18" s="33" customFormat="1" x14ac:dyDescent="0.2">
      <c r="A103" s="53">
        <v>3792</v>
      </c>
      <c r="B103" s="141"/>
      <c r="C103" s="48" t="s">
        <v>114</v>
      </c>
      <c r="D103" s="60">
        <f t="shared" si="3"/>
        <v>0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32"/>
    </row>
    <row r="104" spans="1:18" s="33" customFormat="1" x14ac:dyDescent="0.2">
      <c r="A104" s="53">
        <v>3921</v>
      </c>
      <c r="B104" s="141"/>
      <c r="C104" s="48" t="s">
        <v>115</v>
      </c>
      <c r="D104" s="60">
        <f t="shared" si="3"/>
        <v>0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32"/>
    </row>
    <row r="105" spans="1:18" s="11" customFormat="1" ht="25.5" x14ac:dyDescent="0.2">
      <c r="A105" s="21"/>
      <c r="B105" s="142"/>
      <c r="C105" s="61" t="s">
        <v>18</v>
      </c>
      <c r="D105" s="64">
        <f t="shared" ref="D105:P105" si="4">SUM(D68:D104)</f>
        <v>0</v>
      </c>
      <c r="E105" s="23">
        <f t="shared" si="4"/>
        <v>0</v>
      </c>
      <c r="F105" s="23">
        <f t="shared" si="4"/>
        <v>0</v>
      </c>
      <c r="G105" s="23">
        <f t="shared" si="4"/>
        <v>0</v>
      </c>
      <c r="H105" s="23">
        <f t="shared" si="4"/>
        <v>0</v>
      </c>
      <c r="I105" s="23">
        <f t="shared" si="4"/>
        <v>0</v>
      </c>
      <c r="J105" s="23">
        <f t="shared" si="4"/>
        <v>0</v>
      </c>
      <c r="K105" s="23">
        <f t="shared" si="4"/>
        <v>0</v>
      </c>
      <c r="L105" s="23">
        <f t="shared" si="4"/>
        <v>0</v>
      </c>
      <c r="M105" s="23">
        <f t="shared" si="4"/>
        <v>0</v>
      </c>
      <c r="N105" s="23">
        <f>SUM(N68:N104)</f>
        <v>0</v>
      </c>
      <c r="O105" s="23">
        <f t="shared" si="4"/>
        <v>0</v>
      </c>
      <c r="P105" s="23">
        <f t="shared" si="4"/>
        <v>0</v>
      </c>
      <c r="Q105" s="29"/>
      <c r="R105" s="25"/>
    </row>
    <row r="106" spans="1:18" ht="30" customHeight="1" x14ac:dyDescent="0.2">
      <c r="A106" s="67">
        <v>4419</v>
      </c>
      <c r="B106" s="144"/>
      <c r="C106" s="67" t="s">
        <v>121</v>
      </c>
      <c r="D106" s="35">
        <f t="shared" ref="D106:D119" si="5">SUM(E106:P106)</f>
        <v>0</v>
      </c>
      <c r="E106" s="103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7"/>
    </row>
    <row r="107" spans="1:18" s="11" customFormat="1" ht="24.75" customHeight="1" x14ac:dyDescent="0.2">
      <c r="A107" s="655" t="s">
        <v>116</v>
      </c>
      <c r="B107" s="656"/>
      <c r="C107" s="657"/>
      <c r="D107" s="22">
        <f t="shared" ref="D107:P107" si="6">SUM(D106:D106)</f>
        <v>0</v>
      </c>
      <c r="E107" s="104">
        <f t="shared" si="6"/>
        <v>0</v>
      </c>
      <c r="F107" s="38">
        <f t="shared" si="6"/>
        <v>0</v>
      </c>
      <c r="G107" s="38">
        <f t="shared" si="6"/>
        <v>0</v>
      </c>
      <c r="H107" s="38">
        <f t="shared" si="6"/>
        <v>0</v>
      </c>
      <c r="I107" s="38">
        <f t="shared" si="6"/>
        <v>0</v>
      </c>
      <c r="J107" s="38">
        <f t="shared" si="6"/>
        <v>0</v>
      </c>
      <c r="K107" s="38">
        <f t="shared" si="6"/>
        <v>0</v>
      </c>
      <c r="L107" s="38">
        <f t="shared" si="6"/>
        <v>0</v>
      </c>
      <c r="M107" s="38">
        <f t="shared" si="6"/>
        <v>0</v>
      </c>
      <c r="N107" s="38">
        <f t="shared" si="6"/>
        <v>0</v>
      </c>
      <c r="O107" s="38">
        <f t="shared" si="6"/>
        <v>0</v>
      </c>
      <c r="P107" s="38">
        <f t="shared" si="6"/>
        <v>0</v>
      </c>
      <c r="Q107" s="24"/>
    </row>
    <row r="108" spans="1:18" ht="25.5" x14ac:dyDescent="0.2">
      <c r="A108" s="34">
        <v>5151</v>
      </c>
      <c r="B108" s="145"/>
      <c r="C108" s="39" t="s">
        <v>138</v>
      </c>
      <c r="D108" s="301">
        <f>SUM(E108:P108)</f>
        <v>0</v>
      </c>
      <c r="E108" s="36"/>
      <c r="F108" s="147"/>
      <c r="G108" s="147"/>
      <c r="H108" s="147"/>
      <c r="I108" s="147"/>
      <c r="J108" s="36"/>
      <c r="K108" s="36"/>
      <c r="L108" s="36"/>
      <c r="M108" s="36"/>
      <c r="N108" s="36"/>
      <c r="O108" s="36"/>
      <c r="P108" s="36"/>
      <c r="Q108" s="37"/>
    </row>
    <row r="109" spans="1:18" x14ac:dyDescent="0.2">
      <c r="A109" s="34">
        <v>5611</v>
      </c>
      <c r="B109" s="145"/>
      <c r="C109" s="59" t="s">
        <v>140</v>
      </c>
      <c r="D109" s="301">
        <f>SUM(E109:P109)</f>
        <v>0</v>
      </c>
      <c r="E109" s="36"/>
      <c r="F109" s="330"/>
      <c r="G109" s="147"/>
      <c r="H109" s="147"/>
      <c r="I109" s="330"/>
      <c r="J109" s="36"/>
      <c r="K109" s="36"/>
      <c r="L109" s="36"/>
      <c r="M109" s="36"/>
      <c r="N109" s="36"/>
      <c r="O109" s="36"/>
      <c r="P109" s="36"/>
      <c r="Q109" s="37"/>
    </row>
    <row r="110" spans="1:18" x14ac:dyDescent="0.2">
      <c r="A110" s="34">
        <v>5621</v>
      </c>
      <c r="B110" s="145"/>
      <c r="C110" s="59" t="s">
        <v>143</v>
      </c>
      <c r="D110" s="301">
        <f>SUM(E110:P110)</f>
        <v>0</v>
      </c>
      <c r="E110" s="36"/>
      <c r="F110" s="147"/>
      <c r="G110" s="147"/>
      <c r="H110" s="147"/>
      <c r="I110" s="330"/>
      <c r="J110" s="36"/>
      <c r="K110" s="36"/>
      <c r="L110" s="36"/>
      <c r="M110" s="36"/>
      <c r="N110" s="36"/>
      <c r="O110" s="36"/>
      <c r="P110" s="36"/>
      <c r="Q110" s="37"/>
    </row>
    <row r="111" spans="1:18" x14ac:dyDescent="0.2">
      <c r="A111" s="34">
        <v>5911</v>
      </c>
      <c r="B111" s="145"/>
      <c r="C111" s="59" t="s">
        <v>139</v>
      </c>
      <c r="D111" s="301">
        <f t="shared" ref="D111" si="7">SUM(E111:P111)</f>
        <v>0</v>
      </c>
      <c r="E111" s="36"/>
      <c r="F111" s="147"/>
      <c r="G111" s="193"/>
      <c r="H111" s="147"/>
      <c r="I111" s="147"/>
      <c r="J111" s="70"/>
      <c r="K111" s="70"/>
      <c r="L111" s="70"/>
      <c r="M111" s="147"/>
      <c r="N111" s="36"/>
      <c r="O111" s="36"/>
      <c r="P111" s="36"/>
      <c r="Q111" s="37"/>
    </row>
    <row r="112" spans="1:18" s="11" customFormat="1" ht="25.5" x14ac:dyDescent="0.2">
      <c r="A112" s="21"/>
      <c r="B112" s="142"/>
      <c r="C112" s="61" t="s">
        <v>117</v>
      </c>
      <c r="D112" s="22">
        <f>SUM(D108:D111)</f>
        <v>0</v>
      </c>
      <c r="E112" s="104">
        <f t="shared" ref="E112:P112" si="8">SUM(E108:E111)</f>
        <v>0</v>
      </c>
      <c r="F112" s="104">
        <f t="shared" si="8"/>
        <v>0</v>
      </c>
      <c r="G112" s="104">
        <f t="shared" si="8"/>
        <v>0</v>
      </c>
      <c r="H112" s="104">
        <f t="shared" si="8"/>
        <v>0</v>
      </c>
      <c r="I112" s="104">
        <f t="shared" si="8"/>
        <v>0</v>
      </c>
      <c r="J112" s="104">
        <f t="shared" si="8"/>
        <v>0</v>
      </c>
      <c r="K112" s="104">
        <f t="shared" si="8"/>
        <v>0</v>
      </c>
      <c r="L112" s="104">
        <f t="shared" si="8"/>
        <v>0</v>
      </c>
      <c r="M112" s="104">
        <f t="shared" si="8"/>
        <v>0</v>
      </c>
      <c r="N112" s="104">
        <f t="shared" si="8"/>
        <v>0</v>
      </c>
      <c r="O112" s="104">
        <f t="shared" si="8"/>
        <v>0</v>
      </c>
      <c r="P112" s="38">
        <f t="shared" si="8"/>
        <v>0</v>
      </c>
      <c r="Q112" s="24"/>
    </row>
    <row r="113" spans="1:18" x14ac:dyDescent="0.2">
      <c r="A113" s="34"/>
      <c r="B113" s="145"/>
      <c r="C113" s="39"/>
      <c r="D113" s="35"/>
      <c r="E113" s="36"/>
      <c r="F113" s="103"/>
      <c r="G113" s="103"/>
      <c r="H113" s="103"/>
      <c r="I113" s="103"/>
      <c r="J113" s="36"/>
      <c r="K113" s="36"/>
      <c r="L113" s="36"/>
      <c r="M113" s="36"/>
      <c r="N113" s="36"/>
      <c r="O113" s="36"/>
      <c r="P113" s="36"/>
      <c r="Q113" s="37"/>
    </row>
    <row r="114" spans="1:18" x14ac:dyDescent="0.2">
      <c r="A114" s="34"/>
      <c r="B114" s="145"/>
      <c r="C114" s="59"/>
      <c r="D114" s="35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7"/>
    </row>
    <row r="115" spans="1:18" x14ac:dyDescent="0.2">
      <c r="A115" s="34"/>
      <c r="B115" s="145"/>
      <c r="C115" s="59"/>
      <c r="D115" s="35"/>
      <c r="E115" s="36"/>
      <c r="F115" s="103"/>
      <c r="H115" s="103"/>
      <c r="I115" s="103"/>
      <c r="J115" s="36"/>
      <c r="K115" s="36"/>
      <c r="L115" s="36"/>
      <c r="M115" s="103"/>
      <c r="N115" s="36"/>
      <c r="O115" s="36"/>
      <c r="P115" s="36"/>
      <c r="Q115" s="37"/>
    </row>
    <row r="116" spans="1:18" x14ac:dyDescent="0.2">
      <c r="A116" s="34"/>
      <c r="B116" s="145"/>
      <c r="C116" s="59"/>
      <c r="D116" s="35">
        <f t="shared" si="5"/>
        <v>0</v>
      </c>
      <c r="E116" s="36"/>
      <c r="F116" s="36"/>
      <c r="G116" s="36"/>
      <c r="H116" s="36"/>
      <c r="I116" s="36"/>
      <c r="J116" s="36"/>
      <c r="K116" s="36"/>
      <c r="L116" s="36"/>
      <c r="M116" s="103"/>
      <c r="N116" s="36"/>
      <c r="O116" s="36"/>
      <c r="P116" s="36"/>
      <c r="Q116" s="37"/>
    </row>
    <row r="117" spans="1:18" s="11" customFormat="1" ht="25.5" x14ac:dyDescent="0.2">
      <c r="A117" s="21"/>
      <c r="B117" s="142"/>
      <c r="C117" s="61" t="s">
        <v>118</v>
      </c>
      <c r="D117" s="22">
        <f>SUM(D113:D116)</f>
        <v>0</v>
      </c>
      <c r="E117" s="38">
        <f t="shared" ref="E117:P117" si="9">SUM(E115:E116)</f>
        <v>0</v>
      </c>
      <c r="F117" s="104">
        <f t="shared" si="9"/>
        <v>0</v>
      </c>
      <c r="G117" s="104">
        <f t="shared" si="9"/>
        <v>0</v>
      </c>
      <c r="H117" s="104">
        <f t="shared" si="9"/>
        <v>0</v>
      </c>
      <c r="I117" s="104">
        <f t="shared" si="9"/>
        <v>0</v>
      </c>
      <c r="J117" s="38">
        <f t="shared" si="9"/>
        <v>0</v>
      </c>
      <c r="K117" s="38">
        <f t="shared" si="9"/>
        <v>0</v>
      </c>
      <c r="L117" s="38">
        <f t="shared" si="9"/>
        <v>0</v>
      </c>
      <c r="M117" s="104">
        <f t="shared" si="9"/>
        <v>0</v>
      </c>
      <c r="N117" s="38">
        <f t="shared" si="9"/>
        <v>0</v>
      </c>
      <c r="O117" s="38">
        <f t="shared" si="9"/>
        <v>0</v>
      </c>
      <c r="P117" s="38">
        <f t="shared" si="9"/>
        <v>0</v>
      </c>
      <c r="Q117" s="24"/>
      <c r="R117" s="25"/>
    </row>
    <row r="118" spans="1:18" x14ac:dyDescent="0.2">
      <c r="A118" s="34"/>
      <c r="B118" s="145"/>
      <c r="C118" s="59"/>
      <c r="D118" s="35">
        <f t="shared" si="5"/>
        <v>0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7"/>
    </row>
    <row r="119" spans="1:18" x14ac:dyDescent="0.2">
      <c r="A119" s="34"/>
      <c r="B119" s="145"/>
      <c r="C119" s="59"/>
      <c r="D119" s="35">
        <f t="shared" si="5"/>
        <v>0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7"/>
    </row>
    <row r="120" spans="1:18" s="11" customFormat="1" x14ac:dyDescent="0.2">
      <c r="A120" s="21"/>
      <c r="B120" s="142"/>
      <c r="C120" s="61" t="s">
        <v>119</v>
      </c>
      <c r="D120" s="22">
        <f t="shared" ref="D120:P120" si="10">SUM(D118:D119)</f>
        <v>0</v>
      </c>
      <c r="E120" s="38">
        <f t="shared" si="10"/>
        <v>0</v>
      </c>
      <c r="F120" s="38">
        <f t="shared" si="10"/>
        <v>0</v>
      </c>
      <c r="G120" s="38">
        <f t="shared" si="10"/>
        <v>0</v>
      </c>
      <c r="H120" s="38" t="s">
        <v>141</v>
      </c>
      <c r="I120" s="38">
        <f t="shared" si="10"/>
        <v>0</v>
      </c>
      <c r="J120" s="38">
        <f t="shared" si="10"/>
        <v>0</v>
      </c>
      <c r="K120" s="38">
        <f t="shared" si="10"/>
        <v>0</v>
      </c>
      <c r="L120" s="38">
        <f t="shared" si="10"/>
        <v>0</v>
      </c>
      <c r="M120" s="38">
        <f t="shared" si="10"/>
        <v>0</v>
      </c>
      <c r="N120" s="38">
        <f t="shared" si="10"/>
        <v>0</v>
      </c>
      <c r="O120" s="38">
        <f t="shared" si="10"/>
        <v>0</v>
      </c>
      <c r="P120" s="38">
        <f t="shared" si="10"/>
        <v>0</v>
      </c>
      <c r="Q120" s="24"/>
    </row>
    <row r="121" spans="1:18" s="11" customFormat="1" ht="17.25" customHeight="1" x14ac:dyDescent="0.2">
      <c r="A121" s="129"/>
      <c r="B121" s="146"/>
      <c r="C121" s="130" t="s">
        <v>19</v>
      </c>
      <c r="D121" s="131">
        <f t="shared" ref="D121:P121" si="11">SUM(D120,D117,D112,D107,D105,D67,D28)</f>
        <v>0</v>
      </c>
      <c r="E121" s="132">
        <f t="shared" si="11"/>
        <v>0</v>
      </c>
      <c r="F121" s="132">
        <f t="shared" si="11"/>
        <v>0</v>
      </c>
      <c r="G121" s="132">
        <f t="shared" si="11"/>
        <v>0</v>
      </c>
      <c r="H121" s="132">
        <f t="shared" si="11"/>
        <v>0</v>
      </c>
      <c r="I121" s="132">
        <f t="shared" si="11"/>
        <v>0</v>
      </c>
      <c r="J121" s="132">
        <f t="shared" si="11"/>
        <v>0</v>
      </c>
      <c r="K121" s="132">
        <f t="shared" si="11"/>
        <v>0</v>
      </c>
      <c r="L121" s="132">
        <f t="shared" si="11"/>
        <v>0</v>
      </c>
      <c r="M121" s="132">
        <f t="shared" si="11"/>
        <v>0</v>
      </c>
      <c r="N121" s="132">
        <f t="shared" si="11"/>
        <v>0</v>
      </c>
      <c r="O121" s="132">
        <f t="shared" si="11"/>
        <v>0</v>
      </c>
      <c r="P121" s="132">
        <f t="shared" si="11"/>
        <v>0</v>
      </c>
      <c r="Q121" s="133"/>
      <c r="R121" s="25"/>
    </row>
    <row r="124" spans="1:18" ht="48.75" customHeight="1" x14ac:dyDescent="0.2">
      <c r="C124" s="96" t="s">
        <v>127</v>
      </c>
      <c r="G124" s="1" t="s">
        <v>129</v>
      </c>
      <c r="L124" s="1" t="s">
        <v>131</v>
      </c>
    </row>
    <row r="125" spans="1:18" x14ac:dyDescent="0.2">
      <c r="C125" s="96" t="s">
        <v>128</v>
      </c>
      <c r="G125" s="1" t="s">
        <v>130</v>
      </c>
      <c r="L125" s="1" t="s">
        <v>132</v>
      </c>
    </row>
    <row r="131" spans="6:13" x14ac:dyDescent="0.2">
      <c r="G131" s="41"/>
    </row>
    <row r="132" spans="6:13" x14ac:dyDescent="0.2">
      <c r="G132" s="41"/>
    </row>
    <row r="134" spans="6:13" x14ac:dyDescent="0.2">
      <c r="G134" s="43"/>
    </row>
    <row r="135" spans="6:13" x14ac:dyDescent="0.2">
      <c r="G135" s="43"/>
      <c r="H135" s="43"/>
      <c r="I135" s="43"/>
    </row>
    <row r="139" spans="6:13" x14ac:dyDescent="0.2">
      <c r="F139" s="43"/>
    </row>
    <row r="141" spans="6:13" x14ac:dyDescent="0.2">
      <c r="I141" s="41"/>
      <c r="J141" s="44"/>
      <c r="K141" s="43"/>
      <c r="L141" s="43"/>
      <c r="M141" s="43"/>
    </row>
    <row r="142" spans="6:13" x14ac:dyDescent="0.2">
      <c r="I142" s="41"/>
      <c r="J142" s="44"/>
      <c r="K142" s="43"/>
      <c r="L142" s="43"/>
      <c r="M142" s="43"/>
    </row>
    <row r="143" spans="6:13" x14ac:dyDescent="0.2">
      <c r="I143" s="41"/>
      <c r="J143" s="44"/>
      <c r="K143" s="43"/>
      <c r="L143" s="43"/>
      <c r="M143" s="43"/>
    </row>
    <row r="144" spans="6:13" x14ac:dyDescent="0.2">
      <c r="I144" s="41"/>
      <c r="J144" s="44"/>
      <c r="K144" s="43"/>
      <c r="L144" s="43"/>
      <c r="M144" s="43"/>
    </row>
    <row r="145" spans="9:13" x14ac:dyDescent="0.2">
      <c r="I145" s="41"/>
      <c r="J145" s="44"/>
      <c r="K145" s="43"/>
      <c r="L145" s="43"/>
      <c r="M145" s="43"/>
    </row>
    <row r="146" spans="9:13" x14ac:dyDescent="0.2">
      <c r="I146" s="41"/>
      <c r="J146" s="44"/>
      <c r="K146" s="43"/>
      <c r="L146" s="43"/>
      <c r="M146" s="43"/>
    </row>
    <row r="147" spans="9:13" x14ac:dyDescent="0.2">
      <c r="I147" s="41"/>
      <c r="J147" s="44"/>
      <c r="K147" s="43"/>
      <c r="L147" s="43"/>
      <c r="M147" s="43"/>
    </row>
    <row r="148" spans="9:13" x14ac:dyDescent="0.2">
      <c r="I148" s="41"/>
      <c r="J148" s="44"/>
      <c r="K148" s="43"/>
      <c r="L148" s="43"/>
      <c r="M148" s="43"/>
    </row>
    <row r="149" spans="9:13" x14ac:dyDescent="0.2">
      <c r="I149" s="41"/>
      <c r="J149" s="44"/>
      <c r="K149" s="43"/>
      <c r="L149" s="43"/>
      <c r="M149" s="43"/>
    </row>
    <row r="150" spans="9:13" x14ac:dyDescent="0.2">
      <c r="I150" s="41"/>
      <c r="J150" s="44"/>
      <c r="K150" s="43"/>
      <c r="L150" s="43"/>
      <c r="M150" s="43"/>
    </row>
    <row r="151" spans="9:13" x14ac:dyDescent="0.2">
      <c r="I151" s="41"/>
      <c r="J151" s="44"/>
      <c r="K151" s="43"/>
      <c r="L151" s="43"/>
      <c r="M151" s="43"/>
    </row>
    <row r="152" spans="9:13" x14ac:dyDescent="0.2">
      <c r="I152" s="41"/>
      <c r="J152" s="44"/>
      <c r="K152" s="43"/>
      <c r="L152" s="43"/>
      <c r="M152" s="43"/>
    </row>
    <row r="153" spans="9:13" x14ac:dyDescent="0.2">
      <c r="I153" s="41"/>
      <c r="J153" s="44"/>
      <c r="K153" s="43"/>
      <c r="L153" s="43"/>
      <c r="M153" s="43"/>
    </row>
    <row r="154" spans="9:13" x14ac:dyDescent="0.2">
      <c r="I154" s="41"/>
      <c r="J154" s="44"/>
      <c r="K154" s="43"/>
      <c r="L154" s="43"/>
      <c r="M154" s="43"/>
    </row>
    <row r="157" spans="9:13" x14ac:dyDescent="0.2">
      <c r="I157" s="43"/>
      <c r="J157" s="44"/>
      <c r="K157" s="43"/>
      <c r="L157" s="43"/>
    </row>
  </sheetData>
  <mergeCells count="13">
    <mergeCell ref="R13:R27"/>
    <mergeCell ref="A107:C107"/>
    <mergeCell ref="M4:Q4"/>
    <mergeCell ref="M6:Q6"/>
    <mergeCell ref="M8:Q8"/>
    <mergeCell ref="A11:A12"/>
    <mergeCell ref="B11:B12"/>
    <mergeCell ref="C11:C12"/>
    <mergeCell ref="D11:D12"/>
    <mergeCell ref="E11:P11"/>
    <mergeCell ref="Q11:Q12"/>
    <mergeCell ref="C6:J8"/>
    <mergeCell ref="Q13:Q27"/>
  </mergeCells>
  <printOptions horizontalCentered="1"/>
  <pageMargins left="0.44" right="0.39370078740157483" top="0.31496062992125984" bottom="0.39370078740157483" header="0" footer="0"/>
  <pageSetup paperSize="5" scale="48" orientation="landscape" horizontalDpi="200" verticalDpi="200" r:id="rId1"/>
  <headerFooter alignWithMargins="0">
    <oddFooter>Página &amp;P de &amp;N</oddFooter>
  </headerFooter>
  <rowBreaks count="1" manualBreakCount="1">
    <brk id="65" max="1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33</vt:i4>
      </vt:variant>
    </vt:vector>
  </HeadingPairs>
  <TitlesOfParts>
    <vt:vector size="56" baseType="lpstr">
      <vt:lpstr>ACTUALIZACIONES</vt:lpstr>
      <vt:lpstr>P INGRESOS</vt:lpstr>
      <vt:lpstr>P EGRESOS CONCENTRADO</vt:lpstr>
      <vt:lpstr>CONCENTRADO REAL</vt:lpstr>
      <vt:lpstr>PRES. TOTAL CALENARIZADA 2013</vt:lpstr>
      <vt:lpstr>Presupuestacion estatal</vt:lpstr>
      <vt:lpstr>Presupuestacion federal</vt:lpstr>
      <vt:lpstr>Ingresos Propios</vt:lpstr>
      <vt:lpstr>remanentes 2012</vt:lpstr>
      <vt:lpstr>COECYTJAL</vt:lpstr>
      <vt:lpstr>ELECTROMECANICA</vt:lpstr>
      <vt:lpstr>ALIMENTARIAS</vt:lpstr>
      <vt:lpstr>INOVACIÓN AGRICOLA SUSTENTABLE</vt:lpstr>
      <vt:lpstr>ADMINISTRACION</vt:lpstr>
      <vt:lpstr>VINCULACIÓN</vt:lpstr>
      <vt:lpstr>DESARROLLO ACADEMICO-CEIN</vt:lpstr>
      <vt:lpstr>SERVICIOS ESCOLARES</vt:lpstr>
      <vt:lpstr>PLANEACION</vt:lpstr>
      <vt:lpstr>FINANZAS</vt:lpstr>
      <vt:lpstr>CALIDAD</vt:lpstr>
      <vt:lpstr>RECURSOS</vt:lpstr>
      <vt:lpstr>TABLITA DE HORAS</vt:lpstr>
      <vt:lpstr>MODIFICACIONES  NOVIEMBRE</vt:lpstr>
      <vt:lpstr>ADMINISTRACION!Área_de_impresión</vt:lpstr>
      <vt:lpstr>ALIMENTARIAS!Área_de_impresión</vt:lpstr>
      <vt:lpstr>CALIDAD!Área_de_impresión</vt:lpstr>
      <vt:lpstr>COECYTJAL!Área_de_impresión</vt:lpstr>
      <vt:lpstr>'CONCENTRADO REAL'!Área_de_impresión</vt:lpstr>
      <vt:lpstr>'DESARROLLO ACADEMICO-CEIN'!Área_de_impresión</vt:lpstr>
      <vt:lpstr>ELECTROMECANICA!Área_de_impresión</vt:lpstr>
      <vt:lpstr>FINANZAS!Área_de_impresión</vt:lpstr>
      <vt:lpstr>'Ingresos Propios'!Área_de_impresión</vt:lpstr>
      <vt:lpstr>'INOVACIÓN AGRICOLA SUSTENTABLE'!Área_de_impresión</vt:lpstr>
      <vt:lpstr>'MODIFICACIONES  NOVIEMBRE'!Área_de_impresión</vt:lpstr>
      <vt:lpstr>'P EGRESOS CONCENTRADO'!Área_de_impresión</vt:lpstr>
      <vt:lpstr>'P INGRESOS'!Área_de_impresión</vt:lpstr>
      <vt:lpstr>PLANEACION!Área_de_impresión</vt:lpstr>
      <vt:lpstr>'PRES. TOTAL CALENARIZADA 2013'!Área_de_impresión</vt:lpstr>
      <vt:lpstr>'Presupuestacion estatal'!Área_de_impresión</vt:lpstr>
      <vt:lpstr>'Presupuestacion federal'!Área_de_impresión</vt:lpstr>
      <vt:lpstr>RECURSOS!Área_de_impresión</vt:lpstr>
      <vt:lpstr>'remanentes 2012'!Área_de_impresión</vt:lpstr>
      <vt:lpstr>'SERVICIOS ESCOLARES'!Área_de_impresión</vt:lpstr>
      <vt:lpstr>VINCULACIÓN!Área_de_impresión</vt:lpstr>
      <vt:lpstr>ADMINISTRACION!Títulos_a_imprimir</vt:lpstr>
      <vt:lpstr>ALIMENTARIAS!Títulos_a_imprimir</vt:lpstr>
      <vt:lpstr>'DESARROLLO ACADEMICO-CEIN'!Títulos_a_imprimir</vt:lpstr>
      <vt:lpstr>ELECTROMECANICA!Títulos_a_imprimir</vt:lpstr>
      <vt:lpstr>FINANZAS!Títulos_a_imprimir</vt:lpstr>
      <vt:lpstr>'INOVACIÓN AGRICOLA SUSTENTABLE'!Títulos_a_imprimir</vt:lpstr>
      <vt:lpstr>'MODIFICACIONES  NOVIEMBRE'!Títulos_a_imprimir</vt:lpstr>
      <vt:lpstr>'P EGRESOS CONCENTRADO'!Títulos_a_imprimir</vt:lpstr>
      <vt:lpstr>PLANEACION!Títulos_a_imprimir</vt:lpstr>
      <vt:lpstr>RECURSOS!Títulos_a_imprimir</vt:lpstr>
      <vt:lpstr>'SERVICIOS ESCOLARES'!Títulos_a_imprimir</vt:lpstr>
      <vt:lpstr>VINCULACIÓN!Títulos_a_imprimir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Marizmendi</dc:creator>
  <cp:lastModifiedBy>Personal</cp:lastModifiedBy>
  <cp:lastPrinted>2014-12-09T19:49:12Z</cp:lastPrinted>
  <dcterms:created xsi:type="dcterms:W3CDTF">2008-06-09T23:56:22Z</dcterms:created>
  <dcterms:modified xsi:type="dcterms:W3CDTF">2016-06-30T21:02:21Z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ed4d40f2-d2e3-46ac-b81d-9db76b650beb</vt:lpwstr>
  </property>
</Properties>
</file>